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nko\Documents\Pecar-UK.com 3 Feb 18\"/>
    </mc:Choice>
  </mc:AlternateContent>
  <xr:revisionPtr revIDLastSave="0" documentId="13_ncr:1_{E50744A9-11DC-4186-85B7-BB6EF3772C64}" xr6:coauthVersionLast="28" xr6:coauthVersionMax="28" xr10:uidLastSave="{00000000-0000-0000-0000-000000000000}"/>
  <bookViews>
    <workbookView xWindow="10308" yWindow="-12" windowWidth="10200" windowHeight="7668" activeTab="10" xr2:uid="{00000000-000D-0000-FFFF-FFFF00000000}"/>
  </bookViews>
  <sheets>
    <sheet name="5.1.1-2" sheetId="1" r:id="rId1"/>
    <sheet name="5.2.1" sheetId="2" r:id="rId2"/>
    <sheet name="5.2.2" sheetId="3" r:id="rId3"/>
    <sheet name="5.2.3-6" sheetId="4" r:id="rId4"/>
    <sheet name="5.2.7" sheetId="5" r:id="rId5"/>
    <sheet name="5.3.1-5.4.2" sheetId="6" r:id="rId6"/>
    <sheet name="5.5.1-2" sheetId="7" r:id="rId7"/>
    <sheet name="5.5.3" sheetId="8" r:id="rId8"/>
    <sheet name="5.6.1-4" sheetId="9" r:id="rId9"/>
    <sheet name="5.6.3" sheetId="10" r:id="rId10"/>
    <sheet name="5.6.5" sheetId="17" r:id="rId11"/>
    <sheet name="5.8.1" sheetId="14" r:id="rId12"/>
    <sheet name="5.8.2" sheetId="16" r:id="rId13"/>
  </sheets>
  <definedNames>
    <definedName name="DataSet">'5.2.3-6'!$B$3:$B$52</definedName>
  </definedNames>
  <calcPr calcId="171027"/>
</workbook>
</file>

<file path=xl/calcChain.xml><?xml version="1.0" encoding="utf-8"?>
<calcChain xmlns="http://schemas.openxmlformats.org/spreadsheetml/2006/main">
  <c r="Q18" i="17" l="1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B18" i="17"/>
  <c r="R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B17" i="17"/>
  <c r="R16" i="17"/>
  <c r="Q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16" i="17"/>
  <c r="R15" i="17"/>
  <c r="Q15" i="17"/>
  <c r="P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B15" i="17"/>
  <c r="R14" i="17"/>
  <c r="Q14" i="17"/>
  <c r="P14" i="17"/>
  <c r="O14" i="17"/>
  <c r="M14" i="17"/>
  <c r="L14" i="17"/>
  <c r="K14" i="17"/>
  <c r="J14" i="17"/>
  <c r="I14" i="17"/>
  <c r="H14" i="17"/>
  <c r="G14" i="17"/>
  <c r="F14" i="17"/>
  <c r="E14" i="17"/>
  <c r="D14" i="17"/>
  <c r="C14" i="17"/>
  <c r="B14" i="17"/>
  <c r="R13" i="17"/>
  <c r="Q13" i="17"/>
  <c r="P13" i="17"/>
  <c r="O13" i="17"/>
  <c r="N13" i="17"/>
  <c r="L13" i="17"/>
  <c r="K13" i="17"/>
  <c r="J13" i="17"/>
  <c r="I13" i="17"/>
  <c r="H13" i="17"/>
  <c r="G13" i="17"/>
  <c r="F13" i="17"/>
  <c r="E13" i="17"/>
  <c r="D13" i="17"/>
  <c r="C13" i="17"/>
  <c r="B13" i="17"/>
  <c r="R12" i="17"/>
  <c r="Q12" i="17"/>
  <c r="P12" i="17"/>
  <c r="O12" i="17"/>
  <c r="N12" i="17"/>
  <c r="M12" i="17"/>
  <c r="K12" i="17"/>
  <c r="J12" i="17"/>
  <c r="I12" i="17"/>
  <c r="H12" i="17"/>
  <c r="G12" i="17"/>
  <c r="F12" i="17"/>
  <c r="E12" i="17"/>
  <c r="D12" i="17"/>
  <c r="C12" i="17"/>
  <c r="B12" i="17"/>
  <c r="R11" i="17"/>
  <c r="Q11" i="17"/>
  <c r="P11" i="17"/>
  <c r="O11" i="17"/>
  <c r="N11" i="17"/>
  <c r="M11" i="17"/>
  <c r="L11" i="17"/>
  <c r="J11" i="17"/>
  <c r="I11" i="17"/>
  <c r="H11" i="17"/>
  <c r="G11" i="17"/>
  <c r="F11" i="17"/>
  <c r="E11" i="17"/>
  <c r="D11" i="17"/>
  <c r="C11" i="17"/>
  <c r="B11" i="17"/>
  <c r="R10" i="17"/>
  <c r="Q10" i="17"/>
  <c r="P10" i="17"/>
  <c r="O10" i="17"/>
  <c r="N10" i="17"/>
  <c r="M10" i="17"/>
  <c r="L10" i="17"/>
  <c r="K10" i="17"/>
  <c r="I10" i="17"/>
  <c r="H10" i="17"/>
  <c r="G10" i="17"/>
  <c r="F10" i="17"/>
  <c r="E10" i="17"/>
  <c r="D10" i="17"/>
  <c r="C10" i="17"/>
  <c r="B10" i="17"/>
  <c r="R9" i="17"/>
  <c r="Q9" i="17"/>
  <c r="P9" i="17"/>
  <c r="O9" i="17"/>
  <c r="N9" i="17"/>
  <c r="M9" i="17"/>
  <c r="L9" i="17"/>
  <c r="K9" i="17"/>
  <c r="J9" i="17"/>
  <c r="H9" i="17"/>
  <c r="G9" i="17"/>
  <c r="F9" i="17"/>
  <c r="E9" i="17"/>
  <c r="D9" i="17"/>
  <c r="C9" i="17"/>
  <c r="B9" i="17"/>
  <c r="R8" i="17"/>
  <c r="Q8" i="17"/>
  <c r="P8" i="17"/>
  <c r="O8" i="17"/>
  <c r="N8" i="17"/>
  <c r="M8" i="17"/>
  <c r="L8" i="17"/>
  <c r="K8" i="17"/>
  <c r="J8" i="17"/>
  <c r="I8" i="17"/>
  <c r="G8" i="17"/>
  <c r="F8" i="17"/>
  <c r="E8" i="17"/>
  <c r="D8" i="17"/>
  <c r="C8" i="17"/>
  <c r="B8" i="17"/>
  <c r="R7" i="17"/>
  <c r="Q7" i="17"/>
  <c r="P7" i="17"/>
  <c r="O7" i="17"/>
  <c r="N7" i="17"/>
  <c r="M7" i="17"/>
  <c r="L7" i="17"/>
  <c r="K7" i="17"/>
  <c r="J7" i="17"/>
  <c r="I7" i="17"/>
  <c r="H7" i="17"/>
  <c r="F7" i="17"/>
  <c r="E7" i="17"/>
  <c r="D7" i="17"/>
  <c r="C7" i="17"/>
  <c r="B7" i="17"/>
  <c r="R6" i="17"/>
  <c r="Q6" i="17"/>
  <c r="P6" i="17"/>
  <c r="O6" i="17"/>
  <c r="N6" i="17"/>
  <c r="M6" i="17"/>
  <c r="L6" i="17"/>
  <c r="K6" i="17"/>
  <c r="J6" i="17"/>
  <c r="I6" i="17"/>
  <c r="H6" i="17"/>
  <c r="G6" i="17"/>
  <c r="E6" i="17"/>
  <c r="D6" i="17"/>
  <c r="C6" i="17"/>
  <c r="B6" i="17"/>
  <c r="R5" i="17"/>
  <c r="Q5" i="17"/>
  <c r="P5" i="17"/>
  <c r="O5" i="17"/>
  <c r="N5" i="17"/>
  <c r="M5" i="17"/>
  <c r="L5" i="17"/>
  <c r="K5" i="17"/>
  <c r="J5" i="17"/>
  <c r="I5" i="17"/>
  <c r="H5" i="17"/>
  <c r="G5" i="17"/>
  <c r="F5" i="17"/>
  <c r="D5" i="17"/>
  <c r="C5" i="17"/>
  <c r="B5" i="17"/>
  <c r="R4" i="17"/>
  <c r="Q4" i="17"/>
  <c r="P4" i="17"/>
  <c r="O4" i="17"/>
  <c r="N4" i="17"/>
  <c r="M4" i="17"/>
  <c r="L4" i="17"/>
  <c r="K4" i="17"/>
  <c r="J4" i="17"/>
  <c r="I4" i="17"/>
  <c r="H4" i="17"/>
  <c r="G4" i="17"/>
  <c r="F4" i="17"/>
  <c r="E4" i="17"/>
  <c r="C4" i="17"/>
  <c r="B4" i="17"/>
  <c r="R3" i="17"/>
  <c r="Q3" i="17"/>
  <c r="P3" i="17"/>
  <c r="O3" i="17"/>
  <c r="N3" i="17"/>
  <c r="M3" i="17"/>
  <c r="L3" i="17"/>
  <c r="K3" i="17"/>
  <c r="J3" i="17"/>
  <c r="I3" i="17"/>
  <c r="H3" i="17"/>
  <c r="G3" i="17"/>
  <c r="F3" i="17"/>
  <c r="E3" i="17"/>
  <c r="D3" i="17"/>
  <c r="B3" i="17"/>
  <c r="V2" i="17"/>
  <c r="T2" i="17"/>
  <c r="R2" i="17"/>
  <c r="Q2" i="17"/>
  <c r="P2" i="17"/>
  <c r="O2" i="17"/>
  <c r="N2" i="17"/>
  <c r="M2" i="17"/>
  <c r="L2" i="17"/>
  <c r="K2" i="17"/>
  <c r="J2" i="17"/>
  <c r="I2" i="17"/>
  <c r="H2" i="17"/>
  <c r="G2" i="17"/>
  <c r="F2" i="17"/>
  <c r="E2" i="17"/>
  <c r="D2" i="17"/>
  <c r="C2" i="17"/>
  <c r="V18" i="17" s="1"/>
  <c r="V1" i="17"/>
  <c r="T1" i="17"/>
  <c r="T15" i="17" l="1"/>
  <c r="V3" i="17"/>
  <c r="V7" i="17"/>
  <c r="V11" i="17"/>
  <c r="V15" i="17"/>
  <c r="T3" i="17"/>
  <c r="T8" i="17"/>
  <c r="T12" i="17"/>
  <c r="T16" i="17"/>
  <c r="T11" i="17"/>
  <c r="T4" i="17"/>
  <c r="V4" i="17"/>
  <c r="V8" i="17"/>
  <c r="V12" i="17"/>
  <c r="V16" i="17"/>
  <c r="T5" i="17"/>
  <c r="T9" i="17"/>
  <c r="T13" i="17"/>
  <c r="T17" i="17"/>
  <c r="T7" i="17"/>
  <c r="V5" i="17"/>
  <c r="V9" i="17"/>
  <c r="V13" i="17"/>
  <c r="V17" i="17"/>
  <c r="T6" i="17"/>
  <c r="T10" i="17"/>
  <c r="T14" i="17"/>
  <c r="T18" i="17"/>
  <c r="V6" i="17"/>
  <c r="V10" i="17"/>
  <c r="V14" i="17"/>
  <c r="D22" i="16"/>
  <c r="E22" i="16" s="1"/>
  <c r="D21" i="16"/>
  <c r="E21" i="16" s="1"/>
  <c r="D20" i="16"/>
  <c r="E20" i="16" s="1"/>
  <c r="D19" i="16"/>
  <c r="E19" i="16" s="1"/>
  <c r="F18" i="16"/>
  <c r="G18" i="16" s="1"/>
  <c r="H18" i="16" s="1"/>
  <c r="D18" i="16"/>
  <c r="E18" i="16" s="1"/>
  <c r="D17" i="16"/>
  <c r="E17" i="16" s="1"/>
  <c r="E16" i="16"/>
  <c r="D16" i="16"/>
  <c r="E15" i="16"/>
  <c r="D15" i="16"/>
  <c r="D14" i="16"/>
  <c r="E14" i="16" s="1"/>
  <c r="D13" i="16"/>
  <c r="E13" i="16" s="1"/>
  <c r="D12" i="16"/>
  <c r="E12" i="16" s="1"/>
  <c r="D11" i="16"/>
  <c r="E11" i="16" s="1"/>
  <c r="F10" i="16"/>
  <c r="G10" i="16" s="1"/>
  <c r="H10" i="16" s="1"/>
  <c r="D10" i="16"/>
  <c r="E10" i="16" s="1"/>
  <c r="D9" i="16"/>
  <c r="E9" i="16" s="1"/>
  <c r="E8" i="16"/>
  <c r="D8" i="16"/>
  <c r="E7" i="16"/>
  <c r="D7" i="16"/>
  <c r="D6" i="16"/>
  <c r="E6" i="16" s="1"/>
  <c r="F2" i="16"/>
  <c r="F16" i="16" s="1"/>
  <c r="G16" i="16" s="1"/>
  <c r="H16" i="16" s="1"/>
  <c r="D22" i="14"/>
  <c r="E22" i="14" s="1"/>
  <c r="D21" i="14"/>
  <c r="E21" i="14" s="1"/>
  <c r="D20" i="14"/>
  <c r="E20" i="14" s="1"/>
  <c r="D19" i="14"/>
  <c r="E19" i="14" s="1"/>
  <c r="F18" i="14"/>
  <c r="G18" i="14" s="1"/>
  <c r="H18" i="14" s="1"/>
  <c r="D18" i="14"/>
  <c r="E18" i="14" s="1"/>
  <c r="E17" i="14"/>
  <c r="D17" i="14"/>
  <c r="E16" i="14"/>
  <c r="D16" i="14"/>
  <c r="E15" i="14"/>
  <c r="D15" i="14"/>
  <c r="D14" i="14"/>
  <c r="E14" i="14" s="1"/>
  <c r="D13" i="14"/>
  <c r="E13" i="14" s="1"/>
  <c r="F12" i="14"/>
  <c r="G12" i="14" s="1"/>
  <c r="H12" i="14" s="1"/>
  <c r="D12" i="14"/>
  <c r="E12" i="14" s="1"/>
  <c r="F11" i="14"/>
  <c r="G11" i="14" s="1"/>
  <c r="H11" i="14" s="1"/>
  <c r="D11" i="14"/>
  <c r="E11" i="14" s="1"/>
  <c r="F10" i="14"/>
  <c r="G10" i="14" s="1"/>
  <c r="H10" i="14" s="1"/>
  <c r="D10" i="14"/>
  <c r="E10" i="14" s="1"/>
  <c r="F9" i="14"/>
  <c r="G9" i="14" s="1"/>
  <c r="H9" i="14" s="1"/>
  <c r="E9" i="14"/>
  <c r="D9" i="14"/>
  <c r="E8" i="14"/>
  <c r="D8" i="14"/>
  <c r="E7" i="14"/>
  <c r="D7" i="14"/>
  <c r="D6" i="14"/>
  <c r="E6" i="14" s="1"/>
  <c r="F2" i="14"/>
  <c r="F16" i="14" s="1"/>
  <c r="G16" i="14" s="1"/>
  <c r="H16" i="14" s="1"/>
  <c r="F11" i="16" l="1"/>
  <c r="G11" i="16" s="1"/>
  <c r="H11" i="16" s="1"/>
  <c r="F13" i="16"/>
  <c r="G13" i="16" s="1"/>
  <c r="H13" i="16" s="1"/>
  <c r="F21" i="16"/>
  <c r="G21" i="16" s="1"/>
  <c r="H21" i="16" s="1"/>
  <c r="F7" i="16"/>
  <c r="G7" i="16" s="1"/>
  <c r="H7" i="16" s="1"/>
  <c r="F15" i="16"/>
  <c r="G15" i="16" s="1"/>
  <c r="H15" i="16" s="1"/>
  <c r="F12" i="16"/>
  <c r="G12" i="16" s="1"/>
  <c r="H12" i="16" s="1"/>
  <c r="F20" i="16"/>
  <c r="G20" i="16" s="1"/>
  <c r="H20" i="16" s="1"/>
  <c r="F9" i="16"/>
  <c r="G9" i="16" s="1"/>
  <c r="H9" i="16" s="1"/>
  <c r="F17" i="16"/>
  <c r="G17" i="16" s="1"/>
  <c r="H17" i="16" s="1"/>
  <c r="F6" i="16"/>
  <c r="G6" i="16" s="1"/>
  <c r="H6" i="16" s="1"/>
  <c r="F14" i="16"/>
  <c r="G14" i="16" s="1"/>
  <c r="H14" i="16" s="1"/>
  <c r="F22" i="16"/>
  <c r="G22" i="16" s="1"/>
  <c r="H22" i="16" s="1"/>
  <c r="F19" i="16"/>
  <c r="G19" i="16" s="1"/>
  <c r="H19" i="16" s="1"/>
  <c r="F8" i="16"/>
  <c r="G8" i="16" s="1"/>
  <c r="H8" i="16" s="1"/>
  <c r="F13" i="14"/>
  <c r="G13" i="14" s="1"/>
  <c r="H13" i="14" s="1"/>
  <c r="F21" i="14"/>
  <c r="G21" i="14" s="1"/>
  <c r="H21" i="14" s="1"/>
  <c r="F7" i="14"/>
  <c r="G7" i="14" s="1"/>
  <c r="H7" i="14" s="1"/>
  <c r="F15" i="14"/>
  <c r="G15" i="14" s="1"/>
  <c r="H15" i="14" s="1"/>
  <c r="F20" i="14"/>
  <c r="G20" i="14" s="1"/>
  <c r="H20" i="14" s="1"/>
  <c r="F17" i="14"/>
  <c r="G17" i="14" s="1"/>
  <c r="H17" i="14" s="1"/>
  <c r="F6" i="14"/>
  <c r="G6" i="14" s="1"/>
  <c r="H6" i="14" s="1"/>
  <c r="F14" i="14"/>
  <c r="G14" i="14" s="1"/>
  <c r="H14" i="14" s="1"/>
  <c r="F22" i="14"/>
  <c r="G22" i="14" s="1"/>
  <c r="H22" i="14" s="1"/>
  <c r="F19" i="14"/>
  <c r="G19" i="14" s="1"/>
  <c r="H19" i="14" s="1"/>
  <c r="F8" i="14"/>
  <c r="G8" i="14" s="1"/>
  <c r="H8" i="14" s="1"/>
  <c r="D3" i="6" l="1"/>
  <c r="B23" i="9" l="1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R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R16" i="10"/>
  <c r="Q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B16" i="10"/>
  <c r="R15" i="10"/>
  <c r="Q15" i="10"/>
  <c r="P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R14" i="10"/>
  <c r="Q14" i="10"/>
  <c r="P14" i="10"/>
  <c r="O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R13" i="10"/>
  <c r="Q13" i="10"/>
  <c r="P13" i="10"/>
  <c r="O13" i="10"/>
  <c r="N13" i="10"/>
  <c r="L13" i="10"/>
  <c r="K13" i="10"/>
  <c r="J13" i="10"/>
  <c r="I13" i="10"/>
  <c r="H13" i="10"/>
  <c r="G13" i="10"/>
  <c r="F13" i="10"/>
  <c r="E13" i="10"/>
  <c r="D13" i="10"/>
  <c r="C13" i="10"/>
  <c r="B13" i="10"/>
  <c r="R12" i="10"/>
  <c r="Q12" i="10"/>
  <c r="P12" i="10"/>
  <c r="O12" i="10"/>
  <c r="N12" i="10"/>
  <c r="M12" i="10"/>
  <c r="K12" i="10"/>
  <c r="J12" i="10"/>
  <c r="I12" i="10"/>
  <c r="H12" i="10"/>
  <c r="G12" i="10"/>
  <c r="F12" i="10"/>
  <c r="E12" i="10"/>
  <c r="D12" i="10"/>
  <c r="C12" i="10"/>
  <c r="B12" i="10"/>
  <c r="R11" i="10"/>
  <c r="Q11" i="10"/>
  <c r="P11" i="10"/>
  <c r="O11" i="10"/>
  <c r="N11" i="10"/>
  <c r="M11" i="10"/>
  <c r="L11" i="10"/>
  <c r="J11" i="10"/>
  <c r="I11" i="10"/>
  <c r="H11" i="10"/>
  <c r="G11" i="10"/>
  <c r="F11" i="10"/>
  <c r="E11" i="10"/>
  <c r="D11" i="10"/>
  <c r="C11" i="10"/>
  <c r="B11" i="10"/>
  <c r="R10" i="10"/>
  <c r="Q10" i="10"/>
  <c r="P10" i="10"/>
  <c r="O10" i="10"/>
  <c r="N10" i="10"/>
  <c r="M10" i="10"/>
  <c r="L10" i="10"/>
  <c r="K10" i="10"/>
  <c r="I10" i="10"/>
  <c r="H10" i="10"/>
  <c r="G10" i="10"/>
  <c r="F10" i="10"/>
  <c r="E10" i="10"/>
  <c r="D10" i="10"/>
  <c r="C10" i="10"/>
  <c r="B10" i="10"/>
  <c r="R9" i="10"/>
  <c r="Q9" i="10"/>
  <c r="P9" i="10"/>
  <c r="O9" i="10"/>
  <c r="N9" i="10"/>
  <c r="M9" i="10"/>
  <c r="L9" i="10"/>
  <c r="K9" i="10"/>
  <c r="J9" i="10"/>
  <c r="H9" i="10"/>
  <c r="G9" i="10"/>
  <c r="F9" i="10"/>
  <c r="E9" i="10"/>
  <c r="D9" i="10"/>
  <c r="C9" i="10"/>
  <c r="B9" i="10"/>
  <c r="R8" i="10"/>
  <c r="Q8" i="10"/>
  <c r="P8" i="10"/>
  <c r="O8" i="10"/>
  <c r="N8" i="10"/>
  <c r="M8" i="10"/>
  <c r="L8" i="10"/>
  <c r="K8" i="10"/>
  <c r="J8" i="10"/>
  <c r="I8" i="10"/>
  <c r="G8" i="10"/>
  <c r="F8" i="10"/>
  <c r="E8" i="10"/>
  <c r="D8" i="10"/>
  <c r="C8" i="10"/>
  <c r="B8" i="10"/>
  <c r="R7" i="10"/>
  <c r="Q7" i="10"/>
  <c r="P7" i="10"/>
  <c r="O7" i="10"/>
  <c r="N7" i="10"/>
  <c r="M7" i="10"/>
  <c r="L7" i="10"/>
  <c r="K7" i="10"/>
  <c r="J7" i="10"/>
  <c r="I7" i="10"/>
  <c r="H7" i="10"/>
  <c r="F7" i="10"/>
  <c r="E7" i="10"/>
  <c r="D7" i="10"/>
  <c r="C7" i="10"/>
  <c r="B7" i="10"/>
  <c r="R6" i="10"/>
  <c r="Q6" i="10"/>
  <c r="P6" i="10"/>
  <c r="O6" i="10"/>
  <c r="N6" i="10"/>
  <c r="M6" i="10"/>
  <c r="L6" i="10"/>
  <c r="K6" i="10"/>
  <c r="J6" i="10"/>
  <c r="I6" i="10"/>
  <c r="H6" i="10"/>
  <c r="G6" i="10"/>
  <c r="E6" i="10"/>
  <c r="D6" i="10"/>
  <c r="C6" i="10"/>
  <c r="B6" i="10"/>
  <c r="R5" i="10"/>
  <c r="Q5" i="10"/>
  <c r="P5" i="10"/>
  <c r="O5" i="10"/>
  <c r="N5" i="10"/>
  <c r="M5" i="10"/>
  <c r="L5" i="10"/>
  <c r="K5" i="10"/>
  <c r="J5" i="10"/>
  <c r="I5" i="10"/>
  <c r="H5" i="10"/>
  <c r="G5" i="10"/>
  <c r="F5" i="10"/>
  <c r="D5" i="10"/>
  <c r="C5" i="10"/>
  <c r="B5" i="10"/>
  <c r="R4" i="10"/>
  <c r="Q4" i="10"/>
  <c r="P4" i="10"/>
  <c r="O4" i="10"/>
  <c r="N4" i="10"/>
  <c r="M4" i="10"/>
  <c r="L4" i="10"/>
  <c r="K4" i="10"/>
  <c r="J4" i="10"/>
  <c r="I4" i="10"/>
  <c r="H4" i="10"/>
  <c r="G4" i="10"/>
  <c r="F4" i="10"/>
  <c r="E4" i="10"/>
  <c r="C4" i="10"/>
  <c r="B4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B3" i="10"/>
  <c r="R2" i="10"/>
  <c r="Q2" i="10"/>
  <c r="P2" i="10"/>
  <c r="O2" i="10"/>
  <c r="N2" i="10"/>
  <c r="M2" i="10"/>
  <c r="L2" i="10"/>
  <c r="K2" i="10"/>
  <c r="J2" i="10"/>
  <c r="I2" i="10"/>
  <c r="H2" i="10"/>
  <c r="G2" i="10"/>
  <c r="F2" i="10"/>
  <c r="E2" i="10"/>
  <c r="D2" i="10"/>
  <c r="C2" i="10"/>
  <c r="R17" i="9"/>
  <c r="R16" i="9"/>
  <c r="Q16" i="9"/>
  <c r="Q15" i="9"/>
  <c r="R15" i="9"/>
  <c r="P15" i="9"/>
  <c r="P14" i="9"/>
  <c r="Q14" i="9"/>
  <c r="R14" i="9"/>
  <c r="O14" i="9"/>
  <c r="O13" i="9"/>
  <c r="P13" i="9"/>
  <c r="Q13" i="9"/>
  <c r="R13" i="9"/>
  <c r="N13" i="9"/>
  <c r="N12" i="9"/>
  <c r="O12" i="9"/>
  <c r="P12" i="9"/>
  <c r="Q12" i="9"/>
  <c r="R12" i="9"/>
  <c r="M12" i="9"/>
  <c r="M11" i="9"/>
  <c r="N11" i="9"/>
  <c r="O11" i="9"/>
  <c r="P11" i="9"/>
  <c r="Q11" i="9"/>
  <c r="R11" i="9"/>
  <c r="L11" i="9"/>
  <c r="L10" i="9"/>
  <c r="M10" i="9"/>
  <c r="N10" i="9"/>
  <c r="O10" i="9"/>
  <c r="P10" i="9"/>
  <c r="Q10" i="9"/>
  <c r="R10" i="9"/>
  <c r="K10" i="9"/>
  <c r="K9" i="9"/>
  <c r="L9" i="9"/>
  <c r="M9" i="9"/>
  <c r="N9" i="9"/>
  <c r="O9" i="9"/>
  <c r="P9" i="9"/>
  <c r="Q9" i="9"/>
  <c r="R9" i="9"/>
  <c r="J9" i="9"/>
  <c r="J8" i="9"/>
  <c r="K8" i="9"/>
  <c r="L8" i="9"/>
  <c r="M8" i="9"/>
  <c r="N8" i="9"/>
  <c r="O8" i="9"/>
  <c r="P8" i="9"/>
  <c r="Q8" i="9"/>
  <c r="R8" i="9"/>
  <c r="I8" i="9"/>
  <c r="I7" i="9"/>
  <c r="J7" i="9"/>
  <c r="K7" i="9"/>
  <c r="L7" i="9"/>
  <c r="M7" i="9"/>
  <c r="N7" i="9"/>
  <c r="O7" i="9"/>
  <c r="P7" i="9"/>
  <c r="Q7" i="9"/>
  <c r="R7" i="9"/>
  <c r="H7" i="9"/>
  <c r="H6" i="9"/>
  <c r="I6" i="9"/>
  <c r="J6" i="9"/>
  <c r="K6" i="9"/>
  <c r="L6" i="9"/>
  <c r="M6" i="9"/>
  <c r="N6" i="9"/>
  <c r="O6" i="9"/>
  <c r="P6" i="9"/>
  <c r="Q6" i="9"/>
  <c r="R6" i="9"/>
  <c r="G6" i="9"/>
  <c r="G5" i="9"/>
  <c r="H5" i="9"/>
  <c r="I5" i="9"/>
  <c r="J5" i="9"/>
  <c r="K5" i="9"/>
  <c r="L5" i="9"/>
  <c r="M5" i="9"/>
  <c r="N5" i="9"/>
  <c r="O5" i="9"/>
  <c r="P5" i="9"/>
  <c r="Q5" i="9"/>
  <c r="R5" i="9"/>
  <c r="F5" i="9"/>
  <c r="F4" i="9"/>
  <c r="G4" i="9"/>
  <c r="H4" i="9"/>
  <c r="I4" i="9"/>
  <c r="J4" i="9"/>
  <c r="K4" i="9"/>
  <c r="L4" i="9"/>
  <c r="M4" i="9"/>
  <c r="N4" i="9"/>
  <c r="O4" i="9"/>
  <c r="P4" i="9"/>
  <c r="Q4" i="9"/>
  <c r="R4" i="9"/>
  <c r="E4" i="9"/>
  <c r="E3" i="9"/>
  <c r="F3" i="9"/>
  <c r="G3" i="9"/>
  <c r="H3" i="9"/>
  <c r="I3" i="9"/>
  <c r="J3" i="9"/>
  <c r="K3" i="9"/>
  <c r="L3" i="9"/>
  <c r="M3" i="9"/>
  <c r="N3" i="9"/>
  <c r="O3" i="9"/>
  <c r="P3" i="9"/>
  <c r="Q3" i="9"/>
  <c r="R3" i="9"/>
  <c r="D3" i="9"/>
  <c r="D2" i="9"/>
  <c r="E2" i="9"/>
  <c r="F2" i="9"/>
  <c r="G2" i="9"/>
  <c r="H2" i="9"/>
  <c r="I2" i="9"/>
  <c r="J2" i="9"/>
  <c r="K2" i="9"/>
  <c r="L2" i="9"/>
  <c r="M2" i="9"/>
  <c r="N2" i="9"/>
  <c r="O2" i="9"/>
  <c r="P2" i="9"/>
  <c r="Q2" i="9"/>
  <c r="R2" i="9"/>
  <c r="C2" i="9"/>
  <c r="Q18" i="9"/>
  <c r="P18" i="9"/>
  <c r="P17" i="9"/>
  <c r="O17" i="9"/>
  <c r="O18" i="9"/>
  <c r="O16" i="9"/>
  <c r="N16" i="9"/>
  <c r="N17" i="9"/>
  <c r="N18" i="9"/>
  <c r="N15" i="9"/>
  <c r="M15" i="9"/>
  <c r="M16" i="9"/>
  <c r="M17" i="9"/>
  <c r="M18" i="9"/>
  <c r="M14" i="9"/>
  <c r="L14" i="9"/>
  <c r="L15" i="9"/>
  <c r="L16" i="9"/>
  <c r="L17" i="9"/>
  <c r="L18" i="9"/>
  <c r="L13" i="9"/>
  <c r="K13" i="9"/>
  <c r="K14" i="9"/>
  <c r="K15" i="9"/>
  <c r="K16" i="9"/>
  <c r="K17" i="9"/>
  <c r="K18" i="9"/>
  <c r="K12" i="9"/>
  <c r="J12" i="9"/>
  <c r="J13" i="9"/>
  <c r="J14" i="9"/>
  <c r="J15" i="9"/>
  <c r="J16" i="9"/>
  <c r="J17" i="9"/>
  <c r="J18" i="9"/>
  <c r="J11" i="9"/>
  <c r="I11" i="9"/>
  <c r="I12" i="9"/>
  <c r="I13" i="9"/>
  <c r="I14" i="9"/>
  <c r="I15" i="9"/>
  <c r="I16" i="9"/>
  <c r="I17" i="9"/>
  <c r="I18" i="9"/>
  <c r="I10" i="9"/>
  <c r="H10" i="9"/>
  <c r="H11" i="9"/>
  <c r="H12" i="9"/>
  <c r="H13" i="9"/>
  <c r="H14" i="9"/>
  <c r="H15" i="9"/>
  <c r="H16" i="9"/>
  <c r="H17" i="9"/>
  <c r="H18" i="9"/>
  <c r="H9" i="9"/>
  <c r="G9" i="9"/>
  <c r="G10" i="9"/>
  <c r="G11" i="9"/>
  <c r="G12" i="9"/>
  <c r="G13" i="9"/>
  <c r="G14" i="9"/>
  <c r="G15" i="9"/>
  <c r="G16" i="9"/>
  <c r="G17" i="9"/>
  <c r="G18" i="9"/>
  <c r="G8" i="9"/>
  <c r="F8" i="9"/>
  <c r="F9" i="9"/>
  <c r="F10" i="9"/>
  <c r="F11" i="9"/>
  <c r="F12" i="9"/>
  <c r="F13" i="9"/>
  <c r="F14" i="9"/>
  <c r="F15" i="9"/>
  <c r="F16" i="9"/>
  <c r="F17" i="9"/>
  <c r="F18" i="9"/>
  <c r="F7" i="9"/>
  <c r="E7" i="9"/>
  <c r="E8" i="9"/>
  <c r="E9" i="9"/>
  <c r="E10" i="9"/>
  <c r="E11" i="9"/>
  <c r="E12" i="9"/>
  <c r="E13" i="9"/>
  <c r="E14" i="9"/>
  <c r="E15" i="9"/>
  <c r="E16" i="9"/>
  <c r="E17" i="9"/>
  <c r="E18" i="9"/>
  <c r="E6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5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4" i="9"/>
  <c r="B4" i="9"/>
  <c r="B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3" i="9"/>
  <c r="F5" i="1"/>
  <c r="F4" i="1"/>
  <c r="F2" i="1"/>
  <c r="S23" i="10" l="1"/>
  <c r="T23" i="10"/>
  <c r="U23" i="10"/>
  <c r="T24" i="10"/>
  <c r="U24" i="10"/>
  <c r="T25" i="10"/>
  <c r="U25" i="10"/>
  <c r="T26" i="10"/>
  <c r="U26" i="10"/>
  <c r="T27" i="10"/>
  <c r="U27" i="10"/>
  <c r="T28" i="10"/>
  <c r="U28" i="10"/>
  <c r="T29" i="10"/>
  <c r="U29" i="10"/>
  <c r="I23" i="10" a="1"/>
  <c r="I23" i="10" s="1"/>
  <c r="T30" i="10"/>
  <c r="U30" i="10"/>
  <c r="J23" i="10" a="1"/>
  <c r="J26" i="10" s="1"/>
  <c r="T31" i="10"/>
  <c r="U31" i="10"/>
  <c r="K23" i="10" a="1"/>
  <c r="K25" i="10" s="1"/>
  <c r="T32" i="10"/>
  <c r="U32" i="10"/>
  <c r="L23" i="10" a="1"/>
  <c r="L24" i="10" s="1"/>
  <c r="T33" i="10"/>
  <c r="U33" i="10"/>
  <c r="M23" i="10" a="1"/>
  <c r="M23" i="10" s="1"/>
  <c r="T34" i="10"/>
  <c r="U34" i="10"/>
  <c r="N23" i="10" a="1"/>
  <c r="N26" i="10" s="1"/>
  <c r="T35" i="10"/>
  <c r="U35" i="10"/>
  <c r="O23" i="10" a="1"/>
  <c r="O25" i="10" s="1"/>
  <c r="T36" i="10"/>
  <c r="U36" i="10"/>
  <c r="P23" i="10" a="1"/>
  <c r="P24" i="10" s="1"/>
  <c r="T37" i="10"/>
  <c r="U37" i="10"/>
  <c r="Q23" i="10" a="1"/>
  <c r="Q23" i="10" s="1"/>
  <c r="T38" i="10"/>
  <c r="U38" i="10"/>
  <c r="R23" i="10" a="1"/>
  <c r="R26" i="10" s="1"/>
  <c r="T39" i="10"/>
  <c r="U39" i="10"/>
  <c r="H23" i="10" a="1"/>
  <c r="H27" i="10" s="1"/>
  <c r="G23" i="10" a="1"/>
  <c r="G26" i="10" s="1"/>
  <c r="F23" i="10" a="1"/>
  <c r="F24" i="10" s="1"/>
  <c r="E23" i="10" a="1"/>
  <c r="E25" i="10" s="1"/>
  <c r="D23" i="10" a="1"/>
  <c r="D25" i="10" s="1"/>
  <c r="S25" i="10" s="1"/>
  <c r="C23" i="10" a="1"/>
  <c r="C24" i="10" s="1"/>
  <c r="S24" i="10" s="1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23" i="9"/>
  <c r="S23" i="9"/>
  <c r="R23" i="9" a="1"/>
  <c r="R38" i="9" s="1"/>
  <c r="Q23" i="9" a="1"/>
  <c r="Q35" i="9" s="1"/>
  <c r="P23" i="9" a="1"/>
  <c r="P35" i="9" s="1"/>
  <c r="O23" i="9" a="1"/>
  <c r="O34" i="9" s="1"/>
  <c r="N23" i="9" a="1"/>
  <c r="N34" i="9" s="1"/>
  <c r="M23" i="9" a="1"/>
  <c r="M31" i="9" s="1"/>
  <c r="L23" i="9" a="1"/>
  <c r="L33" i="9" s="1"/>
  <c r="S33" i="9" s="1"/>
  <c r="K23" i="9" a="1"/>
  <c r="K30" i="9" s="1"/>
  <c r="J23" i="9" a="1"/>
  <c r="J30" i="9" s="1"/>
  <c r="I23" i="9" a="1"/>
  <c r="I27" i="9" s="1"/>
  <c r="H23" i="9" a="1"/>
  <c r="H27" i="9" s="1"/>
  <c r="G23" i="9" a="1"/>
  <c r="G26" i="9" s="1"/>
  <c r="F23" i="9" a="1"/>
  <c r="F26" i="9" s="1"/>
  <c r="E23" i="9" a="1"/>
  <c r="E23" i="9" s="1"/>
  <c r="D23" i="9" a="1"/>
  <c r="D23" i="9" s="1"/>
  <c r="C23" i="9" a="1"/>
  <c r="C24" i="9" s="1"/>
  <c r="S24" i="9" s="1"/>
  <c r="D3" i="7"/>
  <c r="C3" i="7" s="1"/>
  <c r="E4" i="7" s="1"/>
  <c r="C4" i="7" s="1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D20" i="6" s="1"/>
  <c r="C20" i="6"/>
  <c r="C19" i="6"/>
  <c r="C18" i="6"/>
  <c r="C17" i="6"/>
  <c r="C16" i="6"/>
  <c r="C15" i="6"/>
  <c r="C14" i="6"/>
  <c r="C13" i="6"/>
  <c r="D12" i="6" s="1"/>
  <c r="C12" i="6"/>
  <c r="C11" i="6"/>
  <c r="C10" i="6"/>
  <c r="C9" i="6"/>
  <c r="C8" i="6"/>
  <c r="D17" i="6" s="1"/>
  <c r="C7" i="6"/>
  <c r="C6" i="6"/>
  <c r="C5" i="6"/>
  <c r="D4" i="6" s="1"/>
  <c r="C4" i="6"/>
  <c r="D8" i="6" s="1"/>
  <c r="C3" i="6"/>
  <c r="D7" i="6" s="1"/>
  <c r="N27" i="10" l="1"/>
  <c r="L29" i="10"/>
  <c r="F27" i="9"/>
  <c r="S27" i="9" s="1"/>
  <c r="J31" i="9"/>
  <c r="S31" i="9" s="1"/>
  <c r="F23" i="9"/>
  <c r="J23" i="9"/>
  <c r="F24" i="9"/>
  <c r="J25" i="9"/>
  <c r="F25" i="9"/>
  <c r="J27" i="9"/>
  <c r="L24" i="9"/>
  <c r="L28" i="9"/>
  <c r="R25" i="9"/>
  <c r="E24" i="9"/>
  <c r="G25" i="9"/>
  <c r="K27" i="9"/>
  <c r="M25" i="9"/>
  <c r="R33" i="9"/>
  <c r="L32" i="9"/>
  <c r="E25" i="9"/>
  <c r="K25" i="9"/>
  <c r="K28" i="9"/>
  <c r="M33" i="9"/>
  <c r="K31" i="9"/>
  <c r="D4" i="7"/>
  <c r="F5" i="7" s="1"/>
  <c r="D6" i="6"/>
  <c r="D13" i="6"/>
  <c r="D5" i="6"/>
  <c r="E9" i="6" s="1"/>
  <c r="K32" i="9"/>
  <c r="S32" i="9" s="1"/>
  <c r="M28" i="9"/>
  <c r="N27" i="9"/>
  <c r="O25" i="9"/>
  <c r="R27" i="9"/>
  <c r="H24" i="10"/>
  <c r="O32" i="10"/>
  <c r="P25" i="10"/>
  <c r="C23" i="9"/>
  <c r="K23" i="9"/>
  <c r="M29" i="9"/>
  <c r="N28" i="9"/>
  <c r="O29" i="9"/>
  <c r="R29" i="9"/>
  <c r="P37" i="10"/>
  <c r="S37" i="10" s="1"/>
  <c r="K32" i="10"/>
  <c r="S32" i="10" s="1"/>
  <c r="L27" i="10"/>
  <c r="L25" i="10"/>
  <c r="D10" i="6"/>
  <c r="D14" i="6"/>
  <c r="N25" i="9"/>
  <c r="D19" i="6"/>
  <c r="D11" i="6"/>
  <c r="E3" i="6"/>
  <c r="G3" i="6" s="1"/>
  <c r="K24" i="9"/>
  <c r="M32" i="9"/>
  <c r="N29" i="9"/>
  <c r="O33" i="9"/>
  <c r="R31" i="9"/>
  <c r="O35" i="10"/>
  <c r="N33" i="10"/>
  <c r="N30" i="10"/>
  <c r="N23" i="10"/>
  <c r="L33" i="10"/>
  <c r="S33" i="10" s="1"/>
  <c r="L30" i="10"/>
  <c r="O28" i="10"/>
  <c r="L23" i="10"/>
  <c r="N32" i="9"/>
  <c r="R35" i="9"/>
  <c r="K28" i="10"/>
  <c r="O26" i="10"/>
  <c r="O24" i="10"/>
  <c r="D9" i="6"/>
  <c r="D24" i="9"/>
  <c r="N23" i="9"/>
  <c r="N33" i="9"/>
  <c r="R37" i="9"/>
  <c r="O31" i="10"/>
  <c r="I28" i="10"/>
  <c r="K26" i="10"/>
  <c r="K24" i="10"/>
  <c r="D18" i="6"/>
  <c r="N31" i="9"/>
  <c r="D16" i="6"/>
  <c r="D25" i="9"/>
  <c r="S25" i="9" s="1"/>
  <c r="D15" i="6"/>
  <c r="J29" i="9"/>
  <c r="K29" i="9"/>
  <c r="M24" i="9"/>
  <c r="N24" i="9"/>
  <c r="N35" i="9"/>
  <c r="S35" i="9" s="1"/>
  <c r="R23" i="9"/>
  <c r="R39" i="9"/>
  <c r="S39" i="9" s="1"/>
  <c r="O36" i="10"/>
  <c r="S36" i="10" s="1"/>
  <c r="P34" i="10"/>
  <c r="K31" i="10"/>
  <c r="I24" i="10"/>
  <c r="P29" i="10"/>
  <c r="R37" i="10"/>
  <c r="Q36" i="10"/>
  <c r="Q35" i="10"/>
  <c r="R34" i="10"/>
  <c r="N34" i="10"/>
  <c r="P33" i="10"/>
  <c r="P30" i="10"/>
  <c r="R29" i="10"/>
  <c r="N29" i="10"/>
  <c r="J29" i="10"/>
  <c r="P27" i="10"/>
  <c r="Q26" i="10"/>
  <c r="M26" i="10"/>
  <c r="I26" i="10"/>
  <c r="R25" i="10"/>
  <c r="N25" i="10"/>
  <c r="J25" i="10"/>
  <c r="P23" i="10"/>
  <c r="H28" i="10"/>
  <c r="R39" i="10"/>
  <c r="S39" i="10" s="1"/>
  <c r="Q37" i="10"/>
  <c r="P36" i="10"/>
  <c r="P35" i="10"/>
  <c r="Q34" i="10"/>
  <c r="M34" i="10"/>
  <c r="S34" i="10" s="1"/>
  <c r="O33" i="10"/>
  <c r="R32" i="10"/>
  <c r="N32" i="10"/>
  <c r="R31" i="10"/>
  <c r="N31" i="10"/>
  <c r="J31" i="10"/>
  <c r="S31" i="10" s="1"/>
  <c r="O30" i="10"/>
  <c r="K30" i="10"/>
  <c r="Q29" i="10"/>
  <c r="M29" i="10"/>
  <c r="I29" i="10"/>
  <c r="R28" i="10"/>
  <c r="N28" i="10"/>
  <c r="J28" i="10"/>
  <c r="O27" i="10"/>
  <c r="K27" i="10"/>
  <c r="P26" i="10"/>
  <c r="L26" i="10"/>
  <c r="Q25" i="10"/>
  <c r="M25" i="10"/>
  <c r="I25" i="10"/>
  <c r="R24" i="10"/>
  <c r="N24" i="10"/>
  <c r="J24" i="10"/>
  <c r="O23" i="10"/>
  <c r="K23" i="10"/>
  <c r="R38" i="10"/>
  <c r="R33" i="10"/>
  <c r="Q32" i="10"/>
  <c r="M32" i="10"/>
  <c r="Q31" i="10"/>
  <c r="M31" i="10"/>
  <c r="R30" i="10"/>
  <c r="J30" i="10"/>
  <c r="Q28" i="10"/>
  <c r="M28" i="10"/>
  <c r="R27" i="10"/>
  <c r="J27" i="10"/>
  <c r="Q24" i="10"/>
  <c r="M24" i="10"/>
  <c r="R23" i="10"/>
  <c r="J23" i="10"/>
  <c r="Q38" i="10"/>
  <c r="S38" i="10" s="1"/>
  <c r="R36" i="10"/>
  <c r="R35" i="10"/>
  <c r="N35" i="10"/>
  <c r="S35" i="10" s="1"/>
  <c r="O34" i="10"/>
  <c r="Q33" i="10"/>
  <c r="M33" i="10"/>
  <c r="P32" i="10"/>
  <c r="L32" i="10"/>
  <c r="P31" i="10"/>
  <c r="L31" i="10"/>
  <c r="Q30" i="10"/>
  <c r="M30" i="10"/>
  <c r="I30" i="10"/>
  <c r="S30" i="10" s="1"/>
  <c r="O29" i="10"/>
  <c r="K29" i="10"/>
  <c r="P28" i="10"/>
  <c r="L28" i="10"/>
  <c r="Q27" i="10"/>
  <c r="M27" i="10"/>
  <c r="I27" i="10"/>
  <c r="G24" i="10"/>
  <c r="F25" i="10"/>
  <c r="G27" i="10"/>
  <c r="H25" i="10"/>
  <c r="G28" i="10"/>
  <c r="S28" i="10" s="1"/>
  <c r="G23" i="10"/>
  <c r="H29" i="10"/>
  <c r="S29" i="10" s="1"/>
  <c r="E26" i="10"/>
  <c r="S26" i="10" s="1"/>
  <c r="D23" i="10"/>
  <c r="E23" i="10"/>
  <c r="F26" i="10"/>
  <c r="C23" i="10"/>
  <c r="D24" i="10"/>
  <c r="E24" i="10"/>
  <c r="F23" i="10"/>
  <c r="F27" i="10"/>
  <c r="S27" i="10" s="1"/>
  <c r="G25" i="10"/>
  <c r="H26" i="10"/>
  <c r="H23" i="10"/>
  <c r="I26" i="9"/>
  <c r="I30" i="9"/>
  <c r="S30" i="9" s="1"/>
  <c r="P26" i="9"/>
  <c r="P30" i="9"/>
  <c r="P34" i="9"/>
  <c r="E26" i="9"/>
  <c r="S26" i="9" s="1"/>
  <c r="G23" i="9"/>
  <c r="G27" i="9"/>
  <c r="H24" i="9"/>
  <c r="H28" i="9"/>
  <c r="I24" i="9"/>
  <c r="I28" i="9"/>
  <c r="L26" i="9"/>
  <c r="L30" i="9"/>
  <c r="M26" i="9"/>
  <c r="M30" i="9"/>
  <c r="M34" i="9"/>
  <c r="S34" i="9" s="1"/>
  <c r="O23" i="9"/>
  <c r="O27" i="9"/>
  <c r="O31" i="9"/>
  <c r="O35" i="9"/>
  <c r="P24" i="9"/>
  <c r="P28" i="9"/>
  <c r="P32" i="9"/>
  <c r="P36" i="9"/>
  <c r="Q24" i="9"/>
  <c r="Q28" i="9"/>
  <c r="Q32" i="9"/>
  <c r="Q36" i="9"/>
  <c r="G24" i="9"/>
  <c r="G28" i="9"/>
  <c r="S28" i="9" s="1"/>
  <c r="H25" i="9"/>
  <c r="H29" i="9"/>
  <c r="S29" i="9" s="1"/>
  <c r="I25" i="9"/>
  <c r="I29" i="9"/>
  <c r="J24" i="9"/>
  <c r="J28" i="9"/>
  <c r="K26" i="9"/>
  <c r="L23" i="9"/>
  <c r="L27" i="9"/>
  <c r="L31" i="9"/>
  <c r="M23" i="9"/>
  <c r="M27" i="9"/>
  <c r="N26" i="9"/>
  <c r="N30" i="9"/>
  <c r="O24" i="9"/>
  <c r="O28" i="9"/>
  <c r="O32" i="9"/>
  <c r="O36" i="9"/>
  <c r="S36" i="9" s="1"/>
  <c r="P25" i="9"/>
  <c r="P29" i="9"/>
  <c r="P33" i="9"/>
  <c r="P37" i="9"/>
  <c r="S37" i="9" s="1"/>
  <c r="Q25" i="9"/>
  <c r="Q29" i="9"/>
  <c r="Q33" i="9"/>
  <c r="Q37" i="9"/>
  <c r="R24" i="9"/>
  <c r="R28" i="9"/>
  <c r="R32" i="9"/>
  <c r="R36" i="9"/>
  <c r="H26" i="9"/>
  <c r="Q26" i="9"/>
  <c r="Q30" i="9"/>
  <c r="Q34" i="9"/>
  <c r="Q38" i="9"/>
  <c r="S38" i="9" s="1"/>
  <c r="H23" i="9"/>
  <c r="I23" i="9"/>
  <c r="J26" i="9"/>
  <c r="L25" i="9"/>
  <c r="L29" i="9"/>
  <c r="O26" i="9"/>
  <c r="O30" i="9"/>
  <c r="P23" i="9"/>
  <c r="P27" i="9"/>
  <c r="P31" i="9"/>
  <c r="Q23" i="9"/>
  <c r="Q27" i="9"/>
  <c r="Q31" i="9"/>
  <c r="R26" i="9"/>
  <c r="R30" i="9"/>
  <c r="R34" i="9"/>
  <c r="C5" i="7"/>
  <c r="D5" i="7"/>
  <c r="F3" i="6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G11" i="3"/>
  <c r="F11" i="3"/>
  <c r="E11" i="3"/>
  <c r="D11" i="3"/>
  <c r="C11" i="3"/>
  <c r="G10" i="3"/>
  <c r="F10" i="3"/>
  <c r="E10" i="3"/>
  <c r="D10" i="3"/>
  <c r="C10" i="3"/>
  <c r="G9" i="3"/>
  <c r="F9" i="3"/>
  <c r="E9" i="3"/>
  <c r="D9" i="3"/>
  <c r="C9" i="3"/>
  <c r="G8" i="3"/>
  <c r="F8" i="3"/>
  <c r="E8" i="3"/>
  <c r="D8" i="3"/>
  <c r="C8" i="3"/>
  <c r="G7" i="3"/>
  <c r="F7" i="3"/>
  <c r="E7" i="3"/>
  <c r="D7" i="3"/>
  <c r="C7" i="3"/>
  <c r="G6" i="3"/>
  <c r="F6" i="3"/>
  <c r="E6" i="3"/>
  <c r="D6" i="3"/>
  <c r="C6" i="3"/>
  <c r="G5" i="3"/>
  <c r="F5" i="3"/>
  <c r="E5" i="3"/>
  <c r="D5" i="3"/>
  <c r="C5" i="3"/>
  <c r="G4" i="3"/>
  <c r="F4" i="3"/>
  <c r="E4" i="3"/>
  <c r="D4" i="3"/>
  <c r="C4" i="3"/>
  <c r="G3" i="3"/>
  <c r="F3" i="3"/>
  <c r="E3" i="3"/>
  <c r="D3" i="3"/>
  <c r="C3" i="3"/>
  <c r="G2" i="3"/>
  <c r="F2" i="3"/>
  <c r="E2" i="3"/>
  <c r="D2" i="3"/>
  <c r="C2" i="3"/>
  <c r="C4" i="2"/>
  <c r="C3" i="2"/>
  <c r="C2" i="2"/>
  <c r="G10" i="4" l="1"/>
  <c r="G18" i="4"/>
  <c r="E8" i="6"/>
  <c r="E5" i="7"/>
  <c r="G3" i="4"/>
  <c r="G11" i="4"/>
  <c r="G19" i="4"/>
  <c r="G4" i="4"/>
  <c r="G12" i="4"/>
  <c r="G20" i="4"/>
  <c r="G5" i="4"/>
  <c r="G13" i="4"/>
  <c r="G21" i="4"/>
  <c r="H11" i="4"/>
  <c r="H19" i="4"/>
  <c r="F9" i="4"/>
  <c r="F17" i="4"/>
  <c r="E21" i="4"/>
  <c r="E13" i="4"/>
  <c r="E5" i="4"/>
  <c r="H4" i="4"/>
  <c r="H12" i="4"/>
  <c r="E20" i="4"/>
  <c r="E4" i="4"/>
  <c r="F12" i="4"/>
  <c r="E10" i="4"/>
  <c r="H20" i="4"/>
  <c r="F10" i="4"/>
  <c r="F18" i="4"/>
  <c r="E12" i="4"/>
  <c r="H13" i="4"/>
  <c r="E3" i="4"/>
  <c r="H14" i="4"/>
  <c r="H7" i="4"/>
  <c r="H15" i="4"/>
  <c r="F5" i="4"/>
  <c r="F13" i="4"/>
  <c r="F21" i="4"/>
  <c r="E17" i="4"/>
  <c r="E9" i="4"/>
  <c r="H9" i="4"/>
  <c r="F7" i="4"/>
  <c r="F15" i="4"/>
  <c r="E15" i="4"/>
  <c r="H18" i="4"/>
  <c r="E14" i="4"/>
  <c r="H5" i="4"/>
  <c r="H3" i="4"/>
  <c r="E11" i="4"/>
  <c r="F4" i="4"/>
  <c r="F20" i="4"/>
  <c r="E18" i="4"/>
  <c r="H8" i="4"/>
  <c r="H16" i="4"/>
  <c r="F6" i="4"/>
  <c r="F14" i="4"/>
  <c r="F22" i="4"/>
  <c r="E16" i="4"/>
  <c r="E8" i="4"/>
  <c r="H17" i="4"/>
  <c r="F3" i="4"/>
  <c r="E7" i="4"/>
  <c r="H10" i="4"/>
  <c r="F8" i="4"/>
  <c r="F16" i="4"/>
  <c r="E22" i="4"/>
  <c r="E6" i="4"/>
  <c r="F11" i="4"/>
  <c r="F19" i="4"/>
  <c r="E19" i="4"/>
  <c r="H6" i="4"/>
  <c r="G6" i="4"/>
  <c r="G14" i="4"/>
  <c r="G22" i="4"/>
  <c r="G7" i="4"/>
  <c r="G15" i="4"/>
  <c r="G8" i="4"/>
  <c r="G16" i="4"/>
  <c r="G9" i="4"/>
  <c r="G17" i="4"/>
  <c r="G6" i="7"/>
  <c r="D6" i="7" s="1"/>
  <c r="G8" i="6"/>
  <c r="F8" i="6"/>
  <c r="F9" i="6"/>
  <c r="G9" i="6"/>
  <c r="E13" i="6"/>
  <c r="E5" i="6"/>
  <c r="E19" i="6"/>
  <c r="E11" i="6"/>
  <c r="E18" i="6"/>
  <c r="E10" i="6"/>
  <c r="E20" i="6"/>
  <c r="E12" i="6"/>
  <c r="E4" i="6"/>
  <c r="E17" i="6"/>
  <c r="E15" i="6"/>
  <c r="E7" i="6"/>
  <c r="E14" i="6"/>
  <c r="E6" i="6"/>
  <c r="E16" i="6"/>
  <c r="F6" i="7" l="1"/>
  <c r="I15" i="4"/>
  <c r="J15" i="4"/>
  <c r="J20" i="4"/>
  <c r="I20" i="4"/>
  <c r="J17" i="4"/>
  <c r="I17" i="4"/>
  <c r="I7" i="4"/>
  <c r="J7" i="4"/>
  <c r="J9" i="4"/>
  <c r="I9" i="4"/>
  <c r="J14" i="4"/>
  <c r="I14" i="4"/>
  <c r="I3" i="4"/>
  <c r="J3" i="4"/>
  <c r="J6" i="4"/>
  <c r="I6" i="4"/>
  <c r="I10" i="4"/>
  <c r="J10" i="4"/>
  <c r="J5" i="4"/>
  <c r="I5" i="4"/>
  <c r="J13" i="4"/>
  <c r="I13" i="4"/>
  <c r="I19" i="4"/>
  <c r="J19" i="4"/>
  <c r="J16" i="4"/>
  <c r="I16" i="4"/>
  <c r="J12" i="4"/>
  <c r="I12" i="4"/>
  <c r="I11" i="4"/>
  <c r="J11" i="4"/>
  <c r="J8" i="4"/>
  <c r="I8" i="4"/>
  <c r="J18" i="4"/>
  <c r="I18" i="4"/>
  <c r="J4" i="4"/>
  <c r="I4" i="4"/>
  <c r="C6" i="7"/>
  <c r="E6" i="7"/>
  <c r="G16" i="6"/>
  <c r="F16" i="6"/>
  <c r="G20" i="6"/>
  <c r="F20" i="6"/>
  <c r="F17" i="6"/>
  <c r="G17" i="6"/>
  <c r="G10" i="6"/>
  <c r="F10" i="6"/>
  <c r="G14" i="6"/>
  <c r="F14" i="6"/>
  <c r="G18" i="6"/>
  <c r="F18" i="6"/>
  <c r="G7" i="6"/>
  <c r="F7" i="6"/>
  <c r="G12" i="6"/>
  <c r="F12" i="6"/>
  <c r="G11" i="6"/>
  <c r="F11" i="6"/>
  <c r="G15" i="6"/>
  <c r="F15" i="6"/>
  <c r="G19" i="6"/>
  <c r="F19" i="6"/>
  <c r="G6" i="6"/>
  <c r="F6" i="6"/>
  <c r="F5" i="6"/>
  <c r="G5" i="6"/>
  <c r="G4" i="6"/>
  <c r="F4" i="6"/>
  <c r="F13" i="6"/>
  <c r="G13" i="6"/>
  <c r="H7" i="7" l="1"/>
  <c r="F7" i="7" s="1"/>
  <c r="C7" i="7" l="1"/>
  <c r="G7" i="7"/>
  <c r="D7" i="7"/>
  <c r="E7" i="7"/>
  <c r="I8" i="7" l="1"/>
  <c r="C8" i="7" l="1"/>
  <c r="F8" i="7"/>
  <c r="H8" i="7"/>
  <c r="D8" i="7"/>
  <c r="E8" i="7"/>
  <c r="G8" i="7"/>
  <c r="J9" i="7" l="1"/>
  <c r="F9" i="7" s="1"/>
  <c r="E9" i="7" l="1"/>
  <c r="I9" i="7"/>
  <c r="C9" i="7"/>
  <c r="G9" i="7"/>
  <c r="D9" i="7"/>
  <c r="H9" i="7"/>
  <c r="K10" i="7" l="1"/>
  <c r="C10" i="7" l="1"/>
  <c r="E10" i="7"/>
  <c r="D10" i="7"/>
  <c r="G10" i="7"/>
  <c r="H10" i="7"/>
  <c r="F10" i="7"/>
  <c r="I10" i="7"/>
  <c r="J10" i="7"/>
  <c r="L11" i="7" l="1"/>
  <c r="C11" i="7" l="1"/>
  <c r="K11" i="7"/>
  <c r="E11" i="7"/>
  <c r="I11" i="7"/>
  <c r="J11" i="7"/>
  <c r="F11" i="7"/>
  <c r="G11" i="7"/>
  <c r="D11" i="7"/>
  <c r="H11" i="7"/>
  <c r="M12" i="7" l="1"/>
  <c r="C12" i="7" l="1"/>
  <c r="L12" i="7"/>
  <c r="H12" i="7"/>
  <c r="J12" i="7"/>
  <c r="K12" i="7"/>
  <c r="I12" i="7"/>
  <c r="F12" i="7"/>
  <c r="D12" i="7"/>
  <c r="G12" i="7"/>
  <c r="E12" i="7"/>
  <c r="N13" i="7" l="1"/>
  <c r="D13" i="7" s="1"/>
  <c r="J13" i="7" l="1"/>
  <c r="E13" i="7"/>
  <c r="L13" i="7"/>
  <c r="F13" i="7"/>
  <c r="I13" i="7"/>
  <c r="C13" i="7"/>
  <c r="M13" i="7"/>
  <c r="G13" i="7"/>
  <c r="H13" i="7"/>
  <c r="K13" i="7"/>
  <c r="O14" i="7" l="1"/>
  <c r="C14" i="7" s="1"/>
  <c r="F14" i="7" l="1"/>
  <c r="I14" i="7"/>
  <c r="K14" i="7"/>
  <c r="M14" i="7"/>
  <c r="J14" i="7"/>
  <c r="D14" i="7"/>
  <c r="P15" i="7" s="1"/>
  <c r="G14" i="7"/>
  <c r="E14" i="7"/>
  <c r="H14" i="7"/>
  <c r="N14" i="7"/>
  <c r="L14" i="7"/>
  <c r="C15" i="7" l="1"/>
  <c r="O15" i="7"/>
  <c r="G15" i="7"/>
  <c r="N15" i="7"/>
  <c r="I15" i="7"/>
  <c r="E15" i="7"/>
  <c r="L15" i="7"/>
  <c r="D15" i="7"/>
  <c r="K15" i="7"/>
  <c r="J15" i="7"/>
  <c r="M15" i="7"/>
  <c r="F15" i="7"/>
  <c r="H15" i="7"/>
  <c r="Q16" i="7" l="1"/>
  <c r="J16" i="7" s="1"/>
  <c r="I16" i="7" l="1"/>
  <c r="N16" i="7"/>
  <c r="G16" i="7"/>
  <c r="F16" i="7"/>
  <c r="K16" i="7"/>
  <c r="L16" i="7"/>
  <c r="E16" i="7"/>
  <c r="D16" i="7"/>
  <c r="R17" i="7" s="1"/>
  <c r="O16" i="7"/>
  <c r="M16" i="7"/>
  <c r="P16" i="7"/>
  <c r="C16" i="7"/>
  <c r="H16" i="7"/>
  <c r="C17" i="7" l="1"/>
  <c r="O17" i="7"/>
  <c r="L17" i="7"/>
  <c r="E17" i="7"/>
  <c r="D17" i="7"/>
  <c r="H17" i="7"/>
  <c r="K17" i="7"/>
  <c r="F17" i="7"/>
  <c r="M17" i="7"/>
  <c r="J17" i="7"/>
  <c r="N17" i="7"/>
  <c r="I17" i="7"/>
  <c r="P17" i="7"/>
  <c r="Q17" i="7"/>
  <c r="G17" i="7"/>
  <c r="S18" i="7" l="1"/>
  <c r="P18" i="7" s="1"/>
  <c r="F18" i="7" l="1"/>
  <c r="Q18" i="7"/>
  <c r="N18" i="7"/>
  <c r="G18" i="7"/>
  <c r="I18" i="7"/>
  <c r="C18" i="7"/>
  <c r="O18" i="7"/>
  <c r="L18" i="7"/>
  <c r="R18" i="7"/>
  <c r="D18" i="7"/>
  <c r="H18" i="7"/>
  <c r="K18" i="7"/>
  <c r="E18" i="7"/>
  <c r="M18" i="7"/>
  <c r="J18" i="7"/>
  <c r="T19" i="7" l="1"/>
  <c r="C19" i="7" l="1"/>
  <c r="F19" i="7"/>
  <c r="Q19" i="7"/>
  <c r="N19" i="7"/>
  <c r="P19" i="7"/>
  <c r="G19" i="7"/>
  <c r="I19" i="7"/>
  <c r="H19" i="7"/>
  <c r="E19" i="7"/>
  <c r="M19" i="7"/>
  <c r="R19" i="7"/>
  <c r="O19" i="7"/>
  <c r="S19" i="7"/>
  <c r="J19" i="7"/>
  <c r="K19" i="7"/>
  <c r="D19" i="7"/>
  <c r="L19" i="7"/>
</calcChain>
</file>

<file path=xl/sharedStrings.xml><?xml version="1.0" encoding="utf-8"?>
<sst xmlns="http://schemas.openxmlformats.org/spreadsheetml/2006/main" count="195" uniqueCount="125">
  <si>
    <t>Date</t>
  </si>
  <si>
    <t>DJI</t>
  </si>
  <si>
    <t>r=</t>
  </si>
  <si>
    <t>r-squared=</t>
  </si>
  <si>
    <t>Lag 1</t>
  </si>
  <si>
    <t>C2=B3</t>
  </si>
  <si>
    <t>C3=B4</t>
  </si>
  <si>
    <t>C4=B5</t>
  </si>
  <si>
    <t>Lag 2</t>
  </si>
  <si>
    <t>Lag 3</t>
  </si>
  <si>
    <t>Lag 4</t>
  </si>
  <si>
    <t>Lag 5</t>
  </si>
  <si>
    <t xml:space="preserve">PERIOD </t>
  </si>
  <si>
    <t>DATE</t>
  </si>
  <si>
    <t>Deviation</t>
  </si>
  <si>
    <t>M1</t>
  </si>
  <si>
    <t>M1a</t>
  </si>
  <si>
    <t>ACF</t>
  </si>
  <si>
    <t>2SE</t>
  </si>
  <si>
    <t>-CI</t>
  </si>
  <si>
    <t>+CI</t>
  </si>
  <si>
    <t>=C3-AVERAGE($C$3:$C$52)</t>
  </si>
  <si>
    <t>=C4-AVERAGE($C$3:$C$52)</t>
  </si>
  <si>
    <t>=C5-AVERAGE($C$3:$C$52)</t>
  </si>
  <si>
    <t>=C6-AVERAGE($C$3:$C$52)</t>
  </si>
  <si>
    <t>=C7-AVERAGE($C$3:$C$52)</t>
  </si>
  <si>
    <t>=(SUMPRODUCT($D$3:D51,$D4:D$52)/DEVSQ($D$3:$D$52))</t>
  </si>
  <si>
    <t>=(SUMPRODUCT($D$3:D50,$D5:D$52)/DEVSQ($D$3:$D$52))</t>
  </si>
  <si>
    <t>=(SUMPRODUCT($D$3:D49,$D6:D$52)/DEVSQ($D$3:$D$52))</t>
  </si>
  <si>
    <t>=(SUMPRODUCT($D$3:D48,$D7:D$52)/DEVSQ($D$3:$D$52))</t>
  </si>
  <si>
    <t>=(SUMPRODUCT($D$3:D47,$D8:D$52)/DEVSQ($D$3:$D$52))</t>
  </si>
  <si>
    <t>=SUMPRODUCT(OFFSET($D$3:$D$52,0,0,COUNT($D$3:$D$52)-A3),OFFSET($D$3:$D$52,A3,0,COUNT($D$3:$D$52)-A3))/DEVSQ($D$3:$D$52)</t>
  </si>
  <si>
    <t>=SUMPRODUCT(OFFSET($D$3:$D$52,0,0,COUNT($D$3:$D$52)-A4),OFFSET($D$3:$D$52,A4,0,COUNT($D$3:$D$52)-A4))/DEVSQ($D$3:$D$52)</t>
  </si>
  <si>
    <t>=SUMPRODUCT(OFFSET($D$3:$D$52,0,0,COUNT($D$3:$D$52)-A5),OFFSET($D$3:$D$52,A5,0,COUNT($D$3:$D$52)-A5))/DEVSQ($D$3:$D$52)</t>
  </si>
  <si>
    <t>=SUMPRODUCT(OFFSET($D$3:$D$52,0,0,COUNT($D$3:$D$52)-A6),OFFSET($D$3:$D$52,A6,0,COUNT($D$3:$D$52)-A6))/DEVSQ($D$3:$D$52)</t>
  </si>
  <si>
    <t>=SUMPRODUCT(OFFSET($D$3:$D$52,0,0,COUNT($D$3:$D$52)-A7),OFFSET($D$3:$D$52,A7,0,COUNT($D$3:$D$52)-A7))/DEVSQ($D$3:$D$52)</t>
  </si>
  <si>
    <t>=SUMPRODUCT($D$3:INDEX($D$3:$D$52,ROWS(D4:D$52)),$D4:D$52)/DEVSQ($D$3:$D$52)</t>
  </si>
  <si>
    <t>=SUMPRODUCT($D$3:INDEX($D$3:$D$52,ROWS(D5:D$52)),$D5:D$52)/DEVSQ($D$3:$D$52)</t>
  </si>
  <si>
    <t>=SUMPRODUCT($D$3:INDEX($D$3:$D$52,ROWS(D6:D$52)),$D6:D$52)/DEVSQ($D$3:$D$52)</t>
  </si>
  <si>
    <t>=SUMPRODUCT($D$3:INDEX($D$3:$D$52,ROWS(D7:D$52)),$D7:D$52)/DEVSQ($D$3:$D$52)</t>
  </si>
  <si>
    <t>=SUMPRODUCT($D$3:INDEX($D$3:$D$52,ROWS(D8:D$52)),$D8:D$52)/DEVSQ($D$3:$D$52)</t>
  </si>
  <si>
    <t>=1/SQRT(COUNT($D$3:$D$52))</t>
  </si>
  <si>
    <t>=-1.96*H3</t>
  </si>
  <si>
    <t>=-1.96*H4</t>
  </si>
  <si>
    <t>=-1.96*H5</t>
  </si>
  <si>
    <t>=-1.96*H6</t>
  </si>
  <si>
    <t>=-1.96*H7</t>
  </si>
  <si>
    <t>=1.96*H3</t>
  </si>
  <si>
    <t>=1.96*H4</t>
  </si>
  <si>
    <t>=1.96*H5</t>
  </si>
  <si>
    <t>=1.96*H6</t>
  </si>
  <si>
    <t>=1.96*H7</t>
  </si>
  <si>
    <t>METHOD 2</t>
  </si>
  <si>
    <t>Dev from mean</t>
  </si>
  <si>
    <t>M2</t>
  </si>
  <si>
    <t>Lag</t>
  </si>
  <si>
    <t>AC</t>
  </si>
  <si>
    <t>PAC</t>
  </si>
  <si>
    <t>k</t>
  </si>
  <si>
    <r>
      <t>r</t>
    </r>
    <r>
      <rPr>
        <vertAlign val="subscript"/>
        <sz val="11"/>
        <rFont val="Calibri"/>
        <family val="2"/>
        <scheme val="minor"/>
      </rPr>
      <t>k</t>
    </r>
  </si>
  <si>
    <r>
      <t>r</t>
    </r>
    <r>
      <rPr>
        <vertAlign val="subscript"/>
        <sz val="11"/>
        <rFont val="Calibri"/>
        <family val="2"/>
        <scheme val="minor"/>
      </rPr>
      <t>k,j</t>
    </r>
  </si>
  <si>
    <t>k,1</t>
  </si>
  <si>
    <t>k,2</t>
  </si>
  <si>
    <t>k,3</t>
  </si>
  <si>
    <t>k,4</t>
  </si>
  <si>
    <t>k,5</t>
  </si>
  <si>
    <t>k,6</t>
  </si>
  <si>
    <t>k,7</t>
  </si>
  <si>
    <t>k,8</t>
  </si>
  <si>
    <t>k,9</t>
  </si>
  <si>
    <t>k,10</t>
  </si>
  <si>
    <t>k,11</t>
  </si>
  <si>
    <t>k,12</t>
  </si>
  <si>
    <t>k,13</t>
  </si>
  <si>
    <t>k,14</t>
  </si>
  <si>
    <t>k,15</t>
  </si>
  <si>
    <t>k,16</t>
  </si>
  <si>
    <t>k,17</t>
  </si>
  <si>
    <t>=D3</t>
  </si>
  <si>
    <t>=E4</t>
  </si>
  <si>
    <t>=F5</t>
  </si>
  <si>
    <t>=G6</t>
  </si>
  <si>
    <t>=H7</t>
  </si>
  <si>
    <t>=B3</t>
  </si>
  <si>
    <t>=D3-(D3*E4)</t>
  </si>
  <si>
    <t>=D4-(E4*F5)</t>
  </si>
  <si>
    <t>=D5-(F5*G6)</t>
  </si>
  <si>
    <t>=D6-(G6*H7)</t>
  </si>
  <si>
    <t>=(B4-(D3*B3))/(1-(D3*C3))</t>
  </si>
  <si>
    <t>=E4-(D4*F5)</t>
  </si>
  <si>
    <t>=E5-(E5*G6)</t>
  </si>
  <si>
    <t>=E6-(F6*H7)</t>
  </si>
  <si>
    <t>=(B5-(D4*B4+E4*B3))/(1-(D4*B3+E4*B4))</t>
  </si>
  <si>
    <t>=F5-(D5*G6)</t>
  </si>
  <si>
    <t>=F6-(E6*H7)</t>
  </si>
  <si>
    <t>=(B6-(D5*B5+E5*B4+F5*B3))/(1-(D5*B3+E5*B4+F5*B5))</t>
  </si>
  <si>
    <t>=G6-(D6*H7)</t>
  </si>
  <si>
    <t>=(B7-(D6*B6+E6*B5+F6*B4+G6*B3))/(1-(D6*B3+E6*B4+F6*B5+G6*B6))</t>
  </si>
  <si>
    <t>j</t>
  </si>
  <si>
    <t>r(k,j)</t>
  </si>
  <si>
    <t>C+</t>
  </si>
  <si>
    <t>C-</t>
  </si>
  <si>
    <t>Q-Stat</t>
  </si>
  <si>
    <t>Prob</t>
  </si>
  <si>
    <t>=SE</t>
  </si>
  <si>
    <t>t-value</t>
  </si>
  <si>
    <t>Prob for t</t>
  </si>
  <si>
    <t>Decision</t>
  </si>
  <si>
    <t>DJI Adj Close</t>
  </si>
  <si>
    <t>NASDAQ Close</t>
  </si>
  <si>
    <t>=CORREL(B2:B173,C2:C173)</t>
  </si>
  <si>
    <t>=F2^2</t>
  </si>
  <si>
    <t>=RSQ(B2:B173,C2:C173)</t>
  </si>
  <si>
    <t>PACF</t>
  </si>
  <si>
    <t>Number of observations:</t>
  </si>
  <si>
    <t>Number of</t>
  </si>
  <si>
    <t>observations:</t>
  </si>
  <si>
    <t>=INDEX(MMULT(MINVERSE($A$1:A1),$A$2:$A4),COUNT($A$2:$A4))</t>
  </si>
  <si>
    <t>=INDEX(MMULT(MINVERSE(OFFSET($A$1,0,0,S1,S1)),OFFSET($A$1,1,0,S1,1)),S1)</t>
  </si>
  <si>
    <t>=INDEX(MMULT(MINVERSE($A$1:B2),$A$2:$A3),COUNT($A$2:$A3))</t>
  </si>
  <si>
    <t>=INDEX(MMULT(MINVERSE(OFFSET($A$1,0,0,S2,S2)),OFFSET($A$1,1,0,S2,1)),S2)</t>
  </si>
  <si>
    <t>=INDEX(MMULT(MINVERSE($A$1:C3),$A$2:$A4),COUNT($A$2:$A4))</t>
  </si>
  <si>
    <t>=INDEX(MMULT(MINVERSE(OFFSET($A$1,0,0,S3,S3)),OFFSET($A$1,1,0,S3,1)),S3)</t>
  </si>
  <si>
    <t>=INDEX(MMULT(MINVERSE($A$1:Q17),$A$2:$A18),COUNT($A$2:$A18))</t>
  </si>
  <si>
    <t>=INDEX(MMULT(MINVERSE(OFFSET($A$1,0,0,S17,S17)),OFFSET($A$1,1,0,S17,1)),S17)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</si>
</sst>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"/>
    <numFmt numFmtId="165" formatCode="0.00000"/>
    <numFmt numFmtId="166" formatCode="0.000000000000000000"/>
    <numFmt numFmtId="167" formatCode="0.0000"/>
    <numFmt numFmtId="168" formatCode="0.000000000"/>
    <numFmt numFmtId="169" formatCode="0.0"/>
    <numFmt numFmtId="170" formatCode="0.0000000000"/>
  </numFmts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/>
    <xf numFmtId="164" fontId="1" fillId="0" borderId="0" xfId="0" quotePrefix="1" applyNumberFormat="1" applyFont="1"/>
    <xf numFmtId="0" fontId="1" fillId="0" borderId="0" xfId="0" quotePrefix="1" applyFont="1"/>
    <xf numFmtId="165" fontId="1" fillId="0" borderId="0" xfId="0" quotePrefix="1" applyNumberFormat="1" applyFont="1"/>
    <xf numFmtId="166" fontId="1" fillId="0" borderId="0" xfId="0" quotePrefix="1" applyNumberFormat="1" applyFont="1"/>
    <xf numFmtId="0" fontId="1" fillId="0" borderId="0" xfId="0" applyFont="1" applyAlignment="1">
      <alignment horizontal="center"/>
    </xf>
    <xf numFmtId="0" fontId="2" fillId="0" borderId="0" xfId="0" quotePrefix="1" applyFont="1"/>
    <xf numFmtId="0" fontId="1" fillId="0" borderId="0" xfId="0" quotePrefix="1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quotePrefix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quotePrefix="1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0" borderId="1" xfId="0" applyFont="1" applyBorder="1"/>
    <xf numFmtId="0" fontId="3" fillId="0" borderId="2" xfId="0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 applyBorder="1"/>
    <xf numFmtId="0" fontId="3" fillId="0" borderId="0" xfId="0" applyFont="1" applyFill="1" applyBorder="1"/>
    <xf numFmtId="0" fontId="3" fillId="0" borderId="3" xfId="0" applyNumberFormat="1" applyFont="1" applyBorder="1" applyAlignment="1">
      <alignment horizontal="center"/>
    </xf>
    <xf numFmtId="167" fontId="0" fillId="0" borderId="0" xfId="0" quotePrefix="1" applyNumberFormat="1" applyFont="1" applyAlignment="1">
      <alignment vertical="center"/>
    </xf>
    <xf numFmtId="167" fontId="1" fillId="0" borderId="0" xfId="0" quotePrefix="1" applyNumberFormat="1" applyFont="1" applyFill="1"/>
    <xf numFmtId="167" fontId="1" fillId="0" borderId="0" xfId="0" quotePrefix="1" applyNumberFormat="1" applyFont="1" applyAlignment="1">
      <alignment horizontal="center"/>
    </xf>
    <xf numFmtId="0" fontId="3" fillId="0" borderId="2" xfId="0" quotePrefix="1" applyFont="1" applyFill="1" applyBorder="1" applyAlignment="1">
      <alignment horizontal="center"/>
    </xf>
    <xf numFmtId="0" fontId="3" fillId="0" borderId="2" xfId="0" quotePrefix="1" applyFont="1" applyBorder="1" applyAlignment="1">
      <alignment horizontal="center"/>
    </xf>
    <xf numFmtId="164" fontId="1" fillId="0" borderId="0" xfId="0" applyNumberFormat="1" applyFont="1"/>
    <xf numFmtId="2" fontId="1" fillId="0" borderId="0" xfId="0" quotePrefix="1" applyNumberFormat="1" applyFont="1" applyAlignment="1">
      <alignment horizontal="left"/>
    </xf>
    <xf numFmtId="167" fontId="0" fillId="0" borderId="0" xfId="0" quotePrefix="1" applyNumberFormat="1" applyFont="1" applyAlignment="1">
      <alignment horizontal="left" vertical="center"/>
    </xf>
    <xf numFmtId="167" fontId="1" fillId="0" borderId="0" xfId="0" quotePrefix="1" applyNumberFormat="1" applyFont="1" applyFill="1" applyAlignment="1">
      <alignment horizontal="left"/>
    </xf>
    <xf numFmtId="167" fontId="1" fillId="0" borderId="0" xfId="0" quotePrefix="1" applyNumberFormat="1" applyFont="1" applyAlignment="1">
      <alignment horizontal="left"/>
    </xf>
    <xf numFmtId="164" fontId="1" fillId="0" borderId="0" xfId="0" quotePrefix="1" applyNumberFormat="1" applyFont="1" applyAlignment="1">
      <alignment horizontal="left"/>
    </xf>
    <xf numFmtId="0" fontId="4" fillId="0" borderId="0" xfId="0" applyFont="1"/>
    <xf numFmtId="0" fontId="3" fillId="0" borderId="2" xfId="0" applyFont="1" applyBorder="1"/>
    <xf numFmtId="2" fontId="1" fillId="0" borderId="0" xfId="0" applyNumberFormat="1" applyFont="1"/>
    <xf numFmtId="164" fontId="2" fillId="0" borderId="0" xfId="0" quotePrefix="1" applyNumberFormat="1" applyFont="1" applyFill="1"/>
    <xf numFmtId="2" fontId="2" fillId="0" borderId="0" xfId="0" quotePrefix="1" applyNumberFormat="1" applyFont="1" applyFill="1"/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/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3" fillId="0" borderId="0" xfId="0" applyNumberFormat="1" applyFont="1"/>
    <xf numFmtId="164" fontId="1" fillId="0" borderId="0" xfId="0" applyNumberFormat="1" applyFont="1" applyBorder="1"/>
    <xf numFmtId="0" fontId="1" fillId="0" borderId="0" xfId="0" applyFont="1" applyBorder="1" applyAlignment="1">
      <alignment horizontal="center"/>
    </xf>
    <xf numFmtId="164" fontId="3" fillId="0" borderId="0" xfId="0" applyNumberFormat="1" applyFont="1" applyBorder="1"/>
    <xf numFmtId="164" fontId="1" fillId="0" borderId="0" xfId="0" quotePrefix="1" applyNumberFormat="1" applyFont="1" applyBorder="1"/>
    <xf numFmtId="164" fontId="3" fillId="0" borderId="0" xfId="0" quotePrefix="1" applyNumberFormat="1" applyFont="1" applyAlignment="1">
      <alignment horizontal="left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Border="1" applyAlignment="1">
      <alignment horizontal="left"/>
    </xf>
    <xf numFmtId="164" fontId="1" fillId="0" borderId="0" xfId="0" quotePrefix="1" applyNumberFormat="1" applyFont="1" applyBorder="1" applyAlignment="1">
      <alignment horizontal="left"/>
    </xf>
    <xf numFmtId="1" fontId="1" fillId="0" borderId="0" xfId="0" applyNumberFormat="1" applyFont="1"/>
    <xf numFmtId="0" fontId="0" fillId="3" borderId="0" xfId="0" applyFill="1"/>
    <xf numFmtId="0" fontId="0" fillId="4" borderId="0" xfId="0" applyFill="1"/>
    <xf numFmtId="164" fontId="2" fillId="5" borderId="0" xfId="0" quotePrefix="1" applyNumberFormat="1" applyFont="1" applyFill="1"/>
    <xf numFmtId="164" fontId="1" fillId="5" borderId="0" xfId="0" applyNumberFormat="1" applyFont="1" applyFill="1"/>
    <xf numFmtId="164" fontId="1" fillId="0" borderId="0" xfId="0" applyNumberFormat="1" applyFont="1" applyFill="1"/>
    <xf numFmtId="0" fontId="2" fillId="0" borderId="0" xfId="0" applyFont="1"/>
    <xf numFmtId="14" fontId="0" fillId="0" borderId="0" xfId="0" applyNumberFormat="1"/>
    <xf numFmtId="169" fontId="2" fillId="5" borderId="0" xfId="0" quotePrefix="1" applyNumberFormat="1" applyFont="1" applyFill="1"/>
    <xf numFmtId="0" fontId="0" fillId="0" borderId="0" xfId="0" applyFont="1"/>
    <xf numFmtId="0" fontId="0" fillId="0" borderId="0" xfId="0" quotePrefix="1" applyFont="1"/>
    <xf numFmtId="0" fontId="0" fillId="0" borderId="0" xfId="0" applyFont="1" applyBorder="1"/>
    <xf numFmtId="170" fontId="0" fillId="0" borderId="0" xfId="0" applyNumberFormat="1" applyFont="1"/>
    <xf numFmtId="170" fontId="0" fillId="0" borderId="0" xfId="0" applyNumberFormat="1" applyFont="1" applyBorder="1"/>
    <xf numFmtId="167" fontId="0" fillId="0" borderId="0" xfId="0" applyNumberFormat="1" applyFont="1" applyBorder="1"/>
    <xf numFmtId="0" fontId="1" fillId="0" borderId="0" xfId="0" applyFont="1" applyFill="1" applyBorder="1" applyAlignment="1">
      <alignment horizontal="center"/>
    </xf>
    <xf numFmtId="168" fontId="1" fillId="0" borderId="0" xfId="0" quotePrefix="1" applyNumberFormat="1" applyFont="1" applyBorder="1"/>
    <xf numFmtId="167" fontId="0" fillId="0" borderId="0" xfId="0" applyNumberFormat="1" applyFont="1"/>
    <xf numFmtId="0" fontId="3" fillId="0" borderId="0" xfId="0" applyFont="1"/>
    <xf numFmtId="0" fontId="6" fillId="0" borderId="0" xfId="0" applyFont="1"/>
    <xf numFmtId="0" fontId="6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ill="1"/>
    <xf numFmtId="0" fontId="1" fillId="0" borderId="0" xfId="0" applyFont="1" applyFill="1"/>
    <xf numFmtId="164" fontId="0" fillId="0" borderId="0" xfId="0" applyNumberFormat="1" applyFill="1"/>
    <xf numFmtId="1" fontId="2" fillId="7" borderId="0" xfId="0" quotePrefix="1" applyNumberFormat="1" applyFont="1" applyFill="1"/>
    <xf numFmtId="164" fontId="0" fillId="6" borderId="0" xfId="0" quotePrefix="1" applyNumberFormat="1" applyFill="1"/>
    <xf numFmtId="164" fontId="0" fillId="0" borderId="0" xfId="0" quotePrefix="1" applyNumberFormat="1" applyFill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DJI and NASDAQ movements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'5.1.1-2'!$B$1</c:f>
              <c:strCache>
                <c:ptCount val="1"/>
                <c:pt idx="0">
                  <c:v>DJI Adj Close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'5.1.1-2'!$B$2:$B$173</c:f>
              <c:numCache>
                <c:formatCode>General</c:formatCode>
                <c:ptCount val="172"/>
                <c:pt idx="0">
                  <c:v>17148.939452999999</c:v>
                </c:pt>
                <c:pt idx="1">
                  <c:v>17158.660156000002</c:v>
                </c:pt>
                <c:pt idx="2">
                  <c:v>16906.509765999999</c:v>
                </c:pt>
                <c:pt idx="3">
                  <c:v>16514.099609000001</c:v>
                </c:pt>
                <c:pt idx="4">
                  <c:v>16346.450194999999</c:v>
                </c:pt>
                <c:pt idx="5">
                  <c:v>16398.570312</c:v>
                </c:pt>
                <c:pt idx="6">
                  <c:v>16516.220702999999</c:v>
                </c:pt>
                <c:pt idx="7">
                  <c:v>16151.410156</c:v>
                </c:pt>
                <c:pt idx="8">
                  <c:v>16379.049805000001</c:v>
                </c:pt>
                <c:pt idx="9">
                  <c:v>15988.080078000001</c:v>
                </c:pt>
                <c:pt idx="10">
                  <c:v>16016.019531</c:v>
                </c:pt>
                <c:pt idx="11">
                  <c:v>15766.740234000001</c:v>
                </c:pt>
                <c:pt idx="12">
                  <c:v>15882.679688</c:v>
                </c:pt>
                <c:pt idx="13">
                  <c:v>16093.509765999999</c:v>
                </c:pt>
                <c:pt idx="14">
                  <c:v>15885.219727</c:v>
                </c:pt>
                <c:pt idx="15">
                  <c:v>16167.230469</c:v>
                </c:pt>
                <c:pt idx="16">
                  <c:v>15944.459961</c:v>
                </c:pt>
                <c:pt idx="17">
                  <c:v>16069.639648</c:v>
                </c:pt>
                <c:pt idx="18">
                  <c:v>16466.300781000002</c:v>
                </c:pt>
                <c:pt idx="19">
                  <c:v>16449.179688</c:v>
                </c:pt>
                <c:pt idx="20">
                  <c:v>16153.540039</c:v>
                </c:pt>
                <c:pt idx="21">
                  <c:v>16336.660156</c:v>
                </c:pt>
                <c:pt idx="22">
                  <c:v>16416.580077999999</c:v>
                </c:pt>
                <c:pt idx="23">
                  <c:v>16204.969727</c:v>
                </c:pt>
                <c:pt idx="24">
                  <c:v>16027.049805000001</c:v>
                </c:pt>
                <c:pt idx="25">
                  <c:v>16014.379883</c:v>
                </c:pt>
                <c:pt idx="26">
                  <c:v>15914.740234000001</c:v>
                </c:pt>
                <c:pt idx="27">
                  <c:v>15660.179688</c:v>
                </c:pt>
                <c:pt idx="28">
                  <c:v>15973.839844</c:v>
                </c:pt>
                <c:pt idx="29">
                  <c:v>16196.410156</c:v>
                </c:pt>
                <c:pt idx="30">
                  <c:v>16453.830077999999</c:v>
                </c:pt>
                <c:pt idx="31">
                  <c:v>16413.429688</c:v>
                </c:pt>
                <c:pt idx="32">
                  <c:v>16391.990234000001</c:v>
                </c:pt>
                <c:pt idx="33">
                  <c:v>16620.660156000002</c:v>
                </c:pt>
                <c:pt idx="34">
                  <c:v>16431.779297000001</c:v>
                </c:pt>
                <c:pt idx="35">
                  <c:v>16484.990234000001</c:v>
                </c:pt>
                <c:pt idx="36">
                  <c:v>16697.289062</c:v>
                </c:pt>
                <c:pt idx="37">
                  <c:v>16639.970702999999</c:v>
                </c:pt>
                <c:pt idx="38">
                  <c:v>16516.5</c:v>
                </c:pt>
                <c:pt idx="39">
                  <c:v>16865.080077999999</c:v>
                </c:pt>
                <c:pt idx="40">
                  <c:v>16899.320312</c:v>
                </c:pt>
                <c:pt idx="41">
                  <c:v>16943.900390999999</c:v>
                </c:pt>
                <c:pt idx="42">
                  <c:v>17006.769531000002</c:v>
                </c:pt>
                <c:pt idx="43">
                  <c:v>17073.949218999998</c:v>
                </c:pt>
                <c:pt idx="44">
                  <c:v>16964.099609000001</c:v>
                </c:pt>
                <c:pt idx="45">
                  <c:v>17000.359375</c:v>
                </c:pt>
                <c:pt idx="46">
                  <c:v>16995.130859000001</c:v>
                </c:pt>
                <c:pt idx="47">
                  <c:v>17213.310547000001</c:v>
                </c:pt>
                <c:pt idx="48">
                  <c:v>17229.130859000001</c:v>
                </c:pt>
                <c:pt idx="49">
                  <c:v>17251.529297000001</c:v>
                </c:pt>
                <c:pt idx="50">
                  <c:v>17325.759765999999</c:v>
                </c:pt>
                <c:pt idx="51">
                  <c:v>17481.490234000001</c:v>
                </c:pt>
                <c:pt idx="52">
                  <c:v>17602.300781000002</c:v>
                </c:pt>
                <c:pt idx="53">
                  <c:v>17623.869140999999</c:v>
                </c:pt>
                <c:pt idx="54">
                  <c:v>17582.570312</c:v>
                </c:pt>
                <c:pt idx="55">
                  <c:v>17502.589843999998</c:v>
                </c:pt>
                <c:pt idx="56">
                  <c:v>17515.730468999998</c:v>
                </c:pt>
                <c:pt idx="57">
                  <c:v>17535.390625</c:v>
                </c:pt>
                <c:pt idx="58">
                  <c:v>17633.109375</c:v>
                </c:pt>
                <c:pt idx="59">
                  <c:v>17716.660156000002</c:v>
                </c:pt>
                <c:pt idx="60">
                  <c:v>17685.089843999998</c:v>
                </c:pt>
                <c:pt idx="61">
                  <c:v>17792.75</c:v>
                </c:pt>
                <c:pt idx="62">
                  <c:v>17737</c:v>
                </c:pt>
                <c:pt idx="63">
                  <c:v>17603.320312</c:v>
                </c:pt>
                <c:pt idx="64">
                  <c:v>17716.050781000002</c:v>
                </c:pt>
                <c:pt idx="65">
                  <c:v>17541.960938</c:v>
                </c:pt>
                <c:pt idx="66">
                  <c:v>17576.960938</c:v>
                </c:pt>
                <c:pt idx="67">
                  <c:v>17556.410156000002</c:v>
                </c:pt>
                <c:pt idx="68">
                  <c:v>17721.25</c:v>
                </c:pt>
                <c:pt idx="69">
                  <c:v>17908.279297000001</c:v>
                </c:pt>
                <c:pt idx="70">
                  <c:v>17926.429688</c:v>
                </c:pt>
                <c:pt idx="71">
                  <c:v>17897.460938</c:v>
                </c:pt>
                <c:pt idx="72">
                  <c:v>18004.160156000002</c:v>
                </c:pt>
                <c:pt idx="73">
                  <c:v>18053.599609000001</c:v>
                </c:pt>
                <c:pt idx="74">
                  <c:v>18096.269531000002</c:v>
                </c:pt>
                <c:pt idx="75">
                  <c:v>17982.519531000002</c:v>
                </c:pt>
                <c:pt idx="76">
                  <c:v>18003.75</c:v>
                </c:pt>
                <c:pt idx="77">
                  <c:v>17977.240234000001</c:v>
                </c:pt>
                <c:pt idx="78">
                  <c:v>17990.320312</c:v>
                </c:pt>
                <c:pt idx="79">
                  <c:v>18041.550781000002</c:v>
                </c:pt>
                <c:pt idx="80">
                  <c:v>17830.759765999999</c:v>
                </c:pt>
                <c:pt idx="81">
                  <c:v>17773.640625</c:v>
                </c:pt>
                <c:pt idx="82">
                  <c:v>17891.160156000002</c:v>
                </c:pt>
                <c:pt idx="83">
                  <c:v>17750.910156000002</c:v>
                </c:pt>
                <c:pt idx="84">
                  <c:v>17651.259765999999</c:v>
                </c:pt>
                <c:pt idx="85">
                  <c:v>17660.710938</c:v>
                </c:pt>
                <c:pt idx="86">
                  <c:v>17740.630859000001</c:v>
                </c:pt>
                <c:pt idx="87">
                  <c:v>17705.910156000002</c:v>
                </c:pt>
                <c:pt idx="88">
                  <c:v>17928.349609000001</c:v>
                </c:pt>
                <c:pt idx="89">
                  <c:v>17711.119140999999</c:v>
                </c:pt>
                <c:pt idx="90">
                  <c:v>17720.5</c:v>
                </c:pt>
                <c:pt idx="91">
                  <c:v>17535.320312</c:v>
                </c:pt>
                <c:pt idx="92">
                  <c:v>17710.710938</c:v>
                </c:pt>
                <c:pt idx="93">
                  <c:v>17529.980468999998</c:v>
                </c:pt>
                <c:pt idx="94">
                  <c:v>17526.619140999999</c:v>
                </c:pt>
                <c:pt idx="95">
                  <c:v>17435.400390999999</c:v>
                </c:pt>
                <c:pt idx="96">
                  <c:v>17500.939452999999</c:v>
                </c:pt>
                <c:pt idx="97">
                  <c:v>17492.929688</c:v>
                </c:pt>
                <c:pt idx="98">
                  <c:v>17706.050781000002</c:v>
                </c:pt>
                <c:pt idx="99">
                  <c:v>17851.509765999999</c:v>
                </c:pt>
                <c:pt idx="100">
                  <c:v>17828.289062</c:v>
                </c:pt>
                <c:pt idx="101">
                  <c:v>17873.220702999999</c:v>
                </c:pt>
                <c:pt idx="102">
                  <c:v>17787.199218999998</c:v>
                </c:pt>
                <c:pt idx="103">
                  <c:v>17789.669922000001</c:v>
                </c:pt>
                <c:pt idx="104">
                  <c:v>17838.560547000001</c:v>
                </c:pt>
                <c:pt idx="105">
                  <c:v>17807.060547000001</c:v>
                </c:pt>
                <c:pt idx="106">
                  <c:v>17920.330077999999</c:v>
                </c:pt>
                <c:pt idx="107">
                  <c:v>17938.279297000001</c:v>
                </c:pt>
                <c:pt idx="108">
                  <c:v>18005.050781000002</c:v>
                </c:pt>
                <c:pt idx="109">
                  <c:v>17985.189452999999</c:v>
                </c:pt>
                <c:pt idx="110">
                  <c:v>17865.339843999998</c:v>
                </c:pt>
                <c:pt idx="111">
                  <c:v>17732.480468999998</c:v>
                </c:pt>
                <c:pt idx="112">
                  <c:v>17674.820312</c:v>
                </c:pt>
                <c:pt idx="113">
                  <c:v>17640.169922000001</c:v>
                </c:pt>
                <c:pt idx="114">
                  <c:v>17733.099609000001</c:v>
                </c:pt>
                <c:pt idx="115">
                  <c:v>17675.160156000002</c:v>
                </c:pt>
                <c:pt idx="116">
                  <c:v>17804.869140999999</c:v>
                </c:pt>
                <c:pt idx="117">
                  <c:v>17829.730468999998</c:v>
                </c:pt>
                <c:pt idx="118">
                  <c:v>17780.830077999999</c:v>
                </c:pt>
                <c:pt idx="119">
                  <c:v>18011.070312</c:v>
                </c:pt>
                <c:pt idx="120">
                  <c:v>17400.75</c:v>
                </c:pt>
                <c:pt idx="121">
                  <c:v>17140.240234000001</c:v>
                </c:pt>
                <c:pt idx="122">
                  <c:v>17409.720702999999</c:v>
                </c:pt>
                <c:pt idx="123">
                  <c:v>17694.679688</c:v>
                </c:pt>
                <c:pt idx="124">
                  <c:v>17929.990234000001</c:v>
                </c:pt>
                <c:pt idx="125">
                  <c:v>17949.369140999999</c:v>
                </c:pt>
                <c:pt idx="126">
                  <c:v>17840.619140999999</c:v>
                </c:pt>
                <c:pt idx="127">
                  <c:v>17918.619140999999</c:v>
                </c:pt>
                <c:pt idx="128">
                  <c:v>17895.880859000001</c:v>
                </c:pt>
                <c:pt idx="129">
                  <c:v>18146.740234000001</c:v>
                </c:pt>
                <c:pt idx="130">
                  <c:v>18226.929688</c:v>
                </c:pt>
                <c:pt idx="131">
                  <c:v>18347.669922000001</c:v>
                </c:pt>
                <c:pt idx="132">
                  <c:v>18372.119140999999</c:v>
                </c:pt>
                <c:pt idx="133">
                  <c:v>18506.410156000002</c:v>
                </c:pt>
                <c:pt idx="134">
                  <c:v>18516.550781000002</c:v>
                </c:pt>
                <c:pt idx="135">
                  <c:v>18533.050781000002</c:v>
                </c:pt>
                <c:pt idx="136">
                  <c:v>18559.009765999999</c:v>
                </c:pt>
                <c:pt idx="137">
                  <c:v>18595.029297000001</c:v>
                </c:pt>
                <c:pt idx="138">
                  <c:v>18517.230468999998</c:v>
                </c:pt>
                <c:pt idx="139">
                  <c:v>18570.849609000001</c:v>
                </c:pt>
                <c:pt idx="140">
                  <c:v>18493.060547000001</c:v>
                </c:pt>
                <c:pt idx="141">
                  <c:v>18473.75</c:v>
                </c:pt>
                <c:pt idx="142">
                  <c:v>18472.169922000001</c:v>
                </c:pt>
                <c:pt idx="143">
                  <c:v>18456.349609000001</c:v>
                </c:pt>
                <c:pt idx="144">
                  <c:v>18432.240234000001</c:v>
                </c:pt>
                <c:pt idx="145">
                  <c:v>18404.509765999999</c:v>
                </c:pt>
                <c:pt idx="146">
                  <c:v>18313.769531000002</c:v>
                </c:pt>
                <c:pt idx="147">
                  <c:v>18355</c:v>
                </c:pt>
                <c:pt idx="148">
                  <c:v>18352.050781000002</c:v>
                </c:pt>
                <c:pt idx="149">
                  <c:v>18543.529297000001</c:v>
                </c:pt>
                <c:pt idx="150">
                  <c:v>18529.289062</c:v>
                </c:pt>
                <c:pt idx="151">
                  <c:v>18533.050781000002</c:v>
                </c:pt>
                <c:pt idx="152">
                  <c:v>18495.660156000002</c:v>
                </c:pt>
                <c:pt idx="153">
                  <c:v>18613.519531000002</c:v>
                </c:pt>
                <c:pt idx="154">
                  <c:v>18576.470702999999</c:v>
                </c:pt>
                <c:pt idx="155">
                  <c:v>18636.050781000002</c:v>
                </c:pt>
                <c:pt idx="156">
                  <c:v>18552.019531000002</c:v>
                </c:pt>
                <c:pt idx="157">
                  <c:v>18573.939452999999</c:v>
                </c:pt>
                <c:pt idx="158">
                  <c:v>18597.699218999998</c:v>
                </c:pt>
                <c:pt idx="159">
                  <c:v>18552.570312</c:v>
                </c:pt>
                <c:pt idx="160">
                  <c:v>18529.419922000001</c:v>
                </c:pt>
                <c:pt idx="161">
                  <c:v>18547.300781000002</c:v>
                </c:pt>
                <c:pt idx="162">
                  <c:v>18481.480468999998</c:v>
                </c:pt>
                <c:pt idx="163">
                  <c:v>18448.410156000002</c:v>
                </c:pt>
                <c:pt idx="164">
                  <c:v>18395.400390999999</c:v>
                </c:pt>
                <c:pt idx="165">
                  <c:v>18502.990234000001</c:v>
                </c:pt>
                <c:pt idx="166">
                  <c:v>18454.300781000002</c:v>
                </c:pt>
                <c:pt idx="167">
                  <c:v>18400.880859000001</c:v>
                </c:pt>
                <c:pt idx="168">
                  <c:v>18419.300781000002</c:v>
                </c:pt>
                <c:pt idx="169">
                  <c:v>18491.960938</c:v>
                </c:pt>
                <c:pt idx="170">
                  <c:v>18538.119140999999</c:v>
                </c:pt>
                <c:pt idx="171">
                  <c:v>18526.140625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24-4D5D-B2C1-E57651DD7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3121704"/>
        <c:axId val="683119080"/>
      </c:lineChart>
      <c:lineChart>
        <c:grouping val="standard"/>
        <c:varyColors val="0"/>
        <c:ser>
          <c:idx val="1"/>
          <c:order val="1"/>
          <c:tx>
            <c:strRef>
              <c:f>'5.1.1-2'!$C$1</c:f>
              <c:strCache>
                <c:ptCount val="1"/>
                <c:pt idx="0">
                  <c:v>NASDAQ Close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'5.1.1-2'!$C$2:$C$173</c:f>
              <c:numCache>
                <c:formatCode>General</c:formatCode>
                <c:ptCount val="172"/>
                <c:pt idx="0">
                  <c:v>56.046013000000002</c:v>
                </c:pt>
                <c:pt idx="1">
                  <c:v>56.898499999999999</c:v>
                </c:pt>
                <c:pt idx="2">
                  <c:v>56.729982999999997</c:v>
                </c:pt>
                <c:pt idx="3">
                  <c:v>56.601118</c:v>
                </c:pt>
                <c:pt idx="4">
                  <c:v>55.322391000000003</c:v>
                </c:pt>
                <c:pt idx="5">
                  <c:v>56.779544999999999</c:v>
                </c:pt>
                <c:pt idx="6">
                  <c:v>57.076926999999998</c:v>
                </c:pt>
                <c:pt idx="7">
                  <c:v>55.243088</c:v>
                </c:pt>
                <c:pt idx="8">
                  <c:v>56.987712999999999</c:v>
                </c:pt>
                <c:pt idx="9">
                  <c:v>55.996450000000003</c:v>
                </c:pt>
                <c:pt idx="10">
                  <c:v>56.967888000000002</c:v>
                </c:pt>
                <c:pt idx="11">
                  <c:v>55.808107999999997</c:v>
                </c:pt>
                <c:pt idx="12">
                  <c:v>55.292650999999999</c:v>
                </c:pt>
                <c:pt idx="13">
                  <c:v>57.225614</c:v>
                </c:pt>
                <c:pt idx="14">
                  <c:v>56.105485999999999</c:v>
                </c:pt>
                <c:pt idx="15">
                  <c:v>58.018624000000003</c:v>
                </c:pt>
                <c:pt idx="16">
                  <c:v>57.790633999999997</c:v>
                </c:pt>
                <c:pt idx="17">
                  <c:v>58.375478999999999</c:v>
                </c:pt>
                <c:pt idx="18">
                  <c:v>61.458308000000002</c:v>
                </c:pt>
                <c:pt idx="19">
                  <c:v>61.200581</c:v>
                </c:pt>
                <c:pt idx="20">
                  <c:v>61.775511999999999</c:v>
                </c:pt>
                <c:pt idx="21">
                  <c:v>61.061801000000003</c:v>
                </c:pt>
                <c:pt idx="22">
                  <c:v>59.327091000000003</c:v>
                </c:pt>
                <c:pt idx="23">
                  <c:v>58.881025999999999</c:v>
                </c:pt>
                <c:pt idx="24">
                  <c:v>59.683945999999999</c:v>
                </c:pt>
                <c:pt idx="25">
                  <c:v>60.952764999999999</c:v>
                </c:pt>
                <c:pt idx="26">
                  <c:v>60.348094000000003</c:v>
                </c:pt>
                <c:pt idx="27">
                  <c:v>59.446044999999998</c:v>
                </c:pt>
                <c:pt idx="28">
                  <c:v>60.774338</c:v>
                </c:pt>
                <c:pt idx="29">
                  <c:v>61.121277999999997</c:v>
                </c:pt>
                <c:pt idx="30">
                  <c:v>62.40992</c:v>
                </c:pt>
                <c:pt idx="31">
                  <c:v>62.330621000000001</c:v>
                </c:pt>
                <c:pt idx="32">
                  <c:v>62.380183000000002</c:v>
                </c:pt>
                <c:pt idx="33">
                  <c:v>62.994765000000001</c:v>
                </c:pt>
                <c:pt idx="34">
                  <c:v>62.588346999999999</c:v>
                </c:pt>
                <c:pt idx="35">
                  <c:v>63.103803999999997</c:v>
                </c:pt>
                <c:pt idx="36">
                  <c:v>63.946379999999998</c:v>
                </c:pt>
                <c:pt idx="37">
                  <c:v>63.292143000000003</c:v>
                </c:pt>
                <c:pt idx="38">
                  <c:v>62.737037999999998</c:v>
                </c:pt>
                <c:pt idx="39">
                  <c:v>63.708472</c:v>
                </c:pt>
                <c:pt idx="40">
                  <c:v>63.926551000000003</c:v>
                </c:pt>
                <c:pt idx="41">
                  <c:v>64.630347</c:v>
                </c:pt>
                <c:pt idx="42">
                  <c:v>64.372624000000002</c:v>
                </c:pt>
                <c:pt idx="43">
                  <c:v>63.678735000000003</c:v>
                </c:pt>
                <c:pt idx="44">
                  <c:v>64.303235999999998</c:v>
                </c:pt>
                <c:pt idx="45">
                  <c:v>64.798867000000001</c:v>
                </c:pt>
                <c:pt idx="46">
                  <c:v>64.649604999999994</c:v>
                </c:pt>
                <c:pt idx="47">
                  <c:v>65.654625999999993</c:v>
                </c:pt>
                <c:pt idx="48">
                  <c:v>66.500433000000001</c:v>
                </c:pt>
                <c:pt idx="49">
                  <c:v>66.709396999999996</c:v>
                </c:pt>
                <c:pt idx="50">
                  <c:v>66.281516999999994</c:v>
                </c:pt>
                <c:pt idx="51">
                  <c:v>65.525262999999995</c:v>
                </c:pt>
                <c:pt idx="52">
                  <c:v>64.191873999999999</c:v>
                </c:pt>
                <c:pt idx="53">
                  <c:v>63.953052</c:v>
                </c:pt>
                <c:pt idx="54">
                  <c:v>65.097382999999994</c:v>
                </c:pt>
                <c:pt idx="55">
                  <c:v>65.316299000000001</c:v>
                </c:pt>
                <c:pt idx="56">
                  <c:v>63.704284999999999</c:v>
                </c:pt>
                <c:pt idx="57">
                  <c:v>64.361034000000004</c:v>
                </c:pt>
                <c:pt idx="58">
                  <c:v>65.246645000000001</c:v>
                </c:pt>
                <c:pt idx="59">
                  <c:v>64.848616000000007</c:v>
                </c:pt>
                <c:pt idx="60">
                  <c:v>66.052648000000005</c:v>
                </c:pt>
                <c:pt idx="61">
                  <c:v>65.764077</c:v>
                </c:pt>
                <c:pt idx="62">
                  <c:v>65.226746000000006</c:v>
                </c:pt>
                <c:pt idx="63">
                  <c:v>64.659558000000004</c:v>
                </c:pt>
                <c:pt idx="64">
                  <c:v>64.629699000000002</c:v>
                </c:pt>
                <c:pt idx="65">
                  <c:v>63.943106999999998</c:v>
                </c:pt>
                <c:pt idx="66">
                  <c:v>63.336114999999999</c:v>
                </c:pt>
                <c:pt idx="67">
                  <c:v>63.963005000000003</c:v>
                </c:pt>
                <c:pt idx="68">
                  <c:v>62.83858</c:v>
                </c:pt>
                <c:pt idx="69">
                  <c:v>63.634635000000003</c:v>
                </c:pt>
                <c:pt idx="70">
                  <c:v>63.356012999999997</c:v>
                </c:pt>
                <c:pt idx="71">
                  <c:v>64.122219999999999</c:v>
                </c:pt>
                <c:pt idx="72">
                  <c:v>63.823695999999998</c:v>
                </c:pt>
                <c:pt idx="73">
                  <c:v>63.853546999999999</c:v>
                </c:pt>
                <c:pt idx="74">
                  <c:v>63.813743000000002</c:v>
                </c:pt>
                <c:pt idx="75">
                  <c:v>63.495325999999999</c:v>
                </c:pt>
                <c:pt idx="76">
                  <c:v>63.674438000000002</c:v>
                </c:pt>
                <c:pt idx="77">
                  <c:v>63.853546999999999</c:v>
                </c:pt>
                <c:pt idx="78">
                  <c:v>64.092369000000005</c:v>
                </c:pt>
                <c:pt idx="79">
                  <c:v>63.813743000000002</c:v>
                </c:pt>
                <c:pt idx="80">
                  <c:v>62.55001</c:v>
                </c:pt>
                <c:pt idx="81">
                  <c:v>61.405678999999999</c:v>
                </c:pt>
                <c:pt idx="82">
                  <c:v>62.699268000000004</c:v>
                </c:pt>
                <c:pt idx="83">
                  <c:v>61.962918999999999</c:v>
                </c:pt>
                <c:pt idx="84">
                  <c:v>62.271391999999999</c:v>
                </c:pt>
                <c:pt idx="85">
                  <c:v>62.888333000000003</c:v>
                </c:pt>
                <c:pt idx="86">
                  <c:v>63.714238000000002</c:v>
                </c:pt>
                <c:pt idx="87">
                  <c:v>64.181921000000003</c:v>
                </c:pt>
                <c:pt idx="88">
                  <c:v>64.271473999999998</c:v>
                </c:pt>
                <c:pt idx="89">
                  <c:v>63.306260000000002</c:v>
                </c:pt>
                <c:pt idx="90">
                  <c:v>63.863500000000002</c:v>
                </c:pt>
                <c:pt idx="91">
                  <c:v>63.365966</c:v>
                </c:pt>
                <c:pt idx="92">
                  <c:v>63.415717999999998</c:v>
                </c:pt>
                <c:pt idx="93">
                  <c:v>62.221634999999999</c:v>
                </c:pt>
                <c:pt idx="94">
                  <c:v>62.739071000000003</c:v>
                </c:pt>
                <c:pt idx="95">
                  <c:v>62.729121999999997</c:v>
                </c:pt>
                <c:pt idx="96">
                  <c:v>63.306260000000002</c:v>
                </c:pt>
                <c:pt idx="97">
                  <c:v>63.256506999999999</c:v>
                </c:pt>
                <c:pt idx="98">
                  <c:v>65.296401000000003</c:v>
                </c:pt>
                <c:pt idx="99">
                  <c:v>65.176990000000004</c:v>
                </c:pt>
                <c:pt idx="100">
                  <c:v>64.699354</c:v>
                </c:pt>
                <c:pt idx="101">
                  <c:v>65.346149999999994</c:v>
                </c:pt>
                <c:pt idx="102">
                  <c:v>65.684477000000001</c:v>
                </c:pt>
                <c:pt idx="103">
                  <c:v>65.276494999999997</c:v>
                </c:pt>
                <c:pt idx="104">
                  <c:v>64.828717999999995</c:v>
                </c:pt>
                <c:pt idx="105">
                  <c:v>64.749110000000002</c:v>
                </c:pt>
                <c:pt idx="106">
                  <c:v>64.808812000000003</c:v>
                </c:pt>
                <c:pt idx="107">
                  <c:v>64.569997999999998</c:v>
                </c:pt>
                <c:pt idx="108">
                  <c:v>65.220000999999996</c:v>
                </c:pt>
                <c:pt idx="109">
                  <c:v>65.660004000000001</c:v>
                </c:pt>
                <c:pt idx="110">
                  <c:v>65.580001999999993</c:v>
                </c:pt>
                <c:pt idx="111">
                  <c:v>65.110000999999997</c:v>
                </c:pt>
                <c:pt idx="112">
                  <c:v>64.889999000000003</c:v>
                </c:pt>
                <c:pt idx="113">
                  <c:v>64.800003000000004</c:v>
                </c:pt>
                <c:pt idx="114">
                  <c:v>64.889999000000003</c:v>
                </c:pt>
                <c:pt idx="115">
                  <c:v>63.880001</c:v>
                </c:pt>
                <c:pt idx="116">
                  <c:v>63.09</c:v>
                </c:pt>
                <c:pt idx="117">
                  <c:v>62.970001000000003</c:v>
                </c:pt>
                <c:pt idx="118">
                  <c:v>63.09</c:v>
                </c:pt>
                <c:pt idx="119">
                  <c:v>64.410004000000001</c:v>
                </c:pt>
                <c:pt idx="120">
                  <c:v>63</c:v>
                </c:pt>
                <c:pt idx="121">
                  <c:v>61.43</c:v>
                </c:pt>
                <c:pt idx="122">
                  <c:v>62.599997999999999</c:v>
                </c:pt>
                <c:pt idx="123">
                  <c:v>64.089995999999999</c:v>
                </c:pt>
                <c:pt idx="124">
                  <c:v>64.669998000000007</c:v>
                </c:pt>
                <c:pt idx="125">
                  <c:v>64.769997000000004</c:v>
                </c:pt>
                <c:pt idx="126">
                  <c:v>64.589995999999999</c:v>
                </c:pt>
                <c:pt idx="127">
                  <c:v>64.739998</c:v>
                </c:pt>
                <c:pt idx="128">
                  <c:v>64.919998000000007</c:v>
                </c:pt>
                <c:pt idx="129">
                  <c:v>65.879997000000003</c:v>
                </c:pt>
                <c:pt idx="130">
                  <c:v>66.430000000000007</c:v>
                </c:pt>
                <c:pt idx="131">
                  <c:v>67.309997999999993</c:v>
                </c:pt>
                <c:pt idx="132">
                  <c:v>67.169998000000007</c:v>
                </c:pt>
                <c:pt idx="133">
                  <c:v>67.370002999999997</c:v>
                </c:pt>
                <c:pt idx="134">
                  <c:v>67.510002</c:v>
                </c:pt>
                <c:pt idx="135">
                  <c:v>67.599997999999999</c:v>
                </c:pt>
                <c:pt idx="136">
                  <c:v>68.069999999999993</c:v>
                </c:pt>
                <c:pt idx="137">
                  <c:v>67.739998</c:v>
                </c:pt>
                <c:pt idx="138">
                  <c:v>67.370002999999997</c:v>
                </c:pt>
                <c:pt idx="139">
                  <c:v>67.790001000000004</c:v>
                </c:pt>
                <c:pt idx="140">
                  <c:v>68.440002000000007</c:v>
                </c:pt>
                <c:pt idx="141">
                  <c:v>68.5</c:v>
                </c:pt>
                <c:pt idx="142">
                  <c:v>70.839995999999999</c:v>
                </c:pt>
                <c:pt idx="143">
                  <c:v>70.870002999999997</c:v>
                </c:pt>
                <c:pt idx="144">
                  <c:v>70.760002</c:v>
                </c:pt>
                <c:pt idx="145">
                  <c:v>71.419998000000007</c:v>
                </c:pt>
                <c:pt idx="146">
                  <c:v>71.199996999999996</c:v>
                </c:pt>
                <c:pt idx="147">
                  <c:v>71.529999000000004</c:v>
                </c:pt>
                <c:pt idx="148">
                  <c:v>71.430000000000007</c:v>
                </c:pt>
                <c:pt idx="149">
                  <c:v>71.180000000000007</c:v>
                </c:pt>
                <c:pt idx="150">
                  <c:v>70.5</c:v>
                </c:pt>
                <c:pt idx="151">
                  <c:v>70.230002999999996</c:v>
                </c:pt>
                <c:pt idx="152">
                  <c:v>70.319999999999993</c:v>
                </c:pt>
                <c:pt idx="153">
                  <c:v>70.029999000000004</c:v>
                </c:pt>
                <c:pt idx="154">
                  <c:v>70.150002000000001</c:v>
                </c:pt>
                <c:pt idx="155">
                  <c:v>70.089995999999999</c:v>
                </c:pt>
                <c:pt idx="156">
                  <c:v>69.279999000000004</c:v>
                </c:pt>
                <c:pt idx="157">
                  <c:v>70.209998999999996</c:v>
                </c:pt>
                <c:pt idx="158">
                  <c:v>70.319999999999993</c:v>
                </c:pt>
                <c:pt idx="159">
                  <c:v>70.440002000000007</c:v>
                </c:pt>
                <c:pt idx="160">
                  <c:v>70.480002999999996</c:v>
                </c:pt>
                <c:pt idx="161">
                  <c:v>70.559997999999993</c:v>
                </c:pt>
                <c:pt idx="162">
                  <c:v>70.279999000000004</c:v>
                </c:pt>
                <c:pt idx="163">
                  <c:v>70.620002999999997</c:v>
                </c:pt>
                <c:pt idx="164">
                  <c:v>70.489998</c:v>
                </c:pt>
                <c:pt idx="165">
                  <c:v>71.099997999999999</c:v>
                </c:pt>
                <c:pt idx="166">
                  <c:v>71.339995999999999</c:v>
                </c:pt>
                <c:pt idx="167">
                  <c:v>71.209998999999996</c:v>
                </c:pt>
                <c:pt idx="168">
                  <c:v>71.639999000000003</c:v>
                </c:pt>
                <c:pt idx="169">
                  <c:v>71.669998000000007</c:v>
                </c:pt>
                <c:pt idx="170">
                  <c:v>71.5</c:v>
                </c:pt>
                <c:pt idx="171">
                  <c:v>70.900002000000001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24-4D5D-B2C1-E57651DD7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3132856"/>
        <c:axId val="683134168"/>
      </c:lineChart>
      <c:catAx>
        <c:axId val="6831217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3119080"/>
        <c:crosses val="autoZero"/>
        <c:auto val="1"/>
        <c:lblAlgn val="ctr"/>
        <c:lblOffset val="100"/>
        <c:noMultiLvlLbl val="0"/>
      </c:catAx>
      <c:valAx>
        <c:axId val="683119080"/>
        <c:scaling>
          <c:orientation val="minMax"/>
          <c:min val="15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3121704"/>
        <c:crosses val="autoZero"/>
        <c:crossBetween val="between"/>
      </c:valAx>
      <c:valAx>
        <c:axId val="683134168"/>
        <c:scaling>
          <c:orientation val="minMax"/>
          <c:min val="5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3132856"/>
        <c:crosses val="max"/>
        <c:crossBetween val="between"/>
      </c:valAx>
      <c:catAx>
        <c:axId val="683132856"/>
        <c:scaling>
          <c:orientation val="minMax"/>
        </c:scaling>
        <c:delete val="1"/>
        <c:axPos val="b"/>
        <c:majorTickMark val="out"/>
        <c:minorTickMark val="none"/>
        <c:tickLblPos val="nextTo"/>
        <c:crossAx val="683134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'5.6.1-4'!$S$22</c:f>
              <c:strCache>
                <c:ptCount val="1"/>
                <c:pt idx="0">
                  <c:v>r(k,j)</c:v>
                </c:pt>
              </c:strCache>
            </c:strRef>
          </c:tx>
          <c:invertIfNegative val="0"/>
          <c:val>
            <c:numRef>
              <c:f>'5.6.1-4'!$S$23:$S$39</c:f>
              <c:numCache>
                <c:formatCode>0.000</c:formatCode>
                <c:ptCount val="17"/>
                <c:pt idx="0">
                  <c:v>0.79951353865553687</c:v>
                </c:pt>
                <c:pt idx="1">
                  <c:v>6.624995242570586E-2</c:v>
                </c:pt>
                <c:pt idx="2">
                  <c:v>7.57577977452637E-2</c:v>
                </c:pt>
                <c:pt idx="3">
                  <c:v>5.000272157057406E-2</c:v>
                </c:pt>
                <c:pt idx="4">
                  <c:v>-0.17014829910611828</c:v>
                </c:pt>
                <c:pt idx="5">
                  <c:v>-7.1930696197718413E-2</c:v>
                </c:pt>
                <c:pt idx="6">
                  <c:v>-0.24451177347939829</c:v>
                </c:pt>
                <c:pt idx="7">
                  <c:v>4.2140929420065198E-2</c:v>
                </c:pt>
                <c:pt idx="8">
                  <c:v>-4.8612576452325418E-2</c:v>
                </c:pt>
                <c:pt idx="9">
                  <c:v>8.5303961629293684E-2</c:v>
                </c:pt>
                <c:pt idx="10">
                  <c:v>1.1598719224911846E-2</c:v>
                </c:pt>
                <c:pt idx="11">
                  <c:v>0.10536419860279655</c:v>
                </c:pt>
                <c:pt idx="12">
                  <c:v>1.5824272810804174E-2</c:v>
                </c:pt>
                <c:pt idx="13">
                  <c:v>-2.6094338069529432E-2</c:v>
                </c:pt>
                <c:pt idx="14">
                  <c:v>3.4894080002516703E-2</c:v>
                </c:pt>
                <c:pt idx="15">
                  <c:v>1.2924172884969991E-2</c:v>
                </c:pt>
                <c:pt idx="16">
                  <c:v>-6.2704266034744868E-2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4B-462D-9E0A-81FFC860E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50336"/>
        <c:axId val="39552128"/>
      </c:barChart>
      <c:catAx>
        <c:axId val="39550336"/>
        <c:scaling>
          <c:orientation val="minMax"/>
        </c:scaling>
        <c:delete val="0"/>
        <c:axPos val="b"/>
        <c:majorTickMark val="out"/>
        <c:minorTickMark val="none"/>
        <c:tickLblPos val="nextTo"/>
        <c:crossAx val="39552128"/>
        <c:crosses val="autoZero"/>
        <c:auto val="1"/>
        <c:lblAlgn val="ctr"/>
        <c:lblOffset val="100"/>
        <c:noMultiLvlLbl val="0"/>
      </c:catAx>
      <c:valAx>
        <c:axId val="39552128"/>
        <c:scaling>
          <c:orientation val="minMax"/>
          <c:max val="1"/>
          <c:min val="-1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39550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'5.1.1-2'!$B$1</c:f>
              <c:strCache>
                <c:ptCount val="1"/>
                <c:pt idx="0">
                  <c:v>DJI Adj Close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'5.1.1-2'!$B$2:$B$173</c:f>
              <c:numCache>
                <c:formatCode>General</c:formatCode>
                <c:ptCount val="172"/>
                <c:pt idx="0">
                  <c:v>17148.939452999999</c:v>
                </c:pt>
                <c:pt idx="1">
                  <c:v>17158.660156000002</c:v>
                </c:pt>
                <c:pt idx="2">
                  <c:v>16906.509765999999</c:v>
                </c:pt>
                <c:pt idx="3">
                  <c:v>16514.099609000001</c:v>
                </c:pt>
                <c:pt idx="4">
                  <c:v>16346.450194999999</c:v>
                </c:pt>
                <c:pt idx="5">
                  <c:v>16398.570312</c:v>
                </c:pt>
                <c:pt idx="6">
                  <c:v>16516.220702999999</c:v>
                </c:pt>
                <c:pt idx="7">
                  <c:v>16151.410156</c:v>
                </c:pt>
                <c:pt idx="8">
                  <c:v>16379.049805000001</c:v>
                </c:pt>
                <c:pt idx="9">
                  <c:v>15988.080078000001</c:v>
                </c:pt>
                <c:pt idx="10">
                  <c:v>16016.019531</c:v>
                </c:pt>
                <c:pt idx="11">
                  <c:v>15766.740234000001</c:v>
                </c:pt>
                <c:pt idx="12">
                  <c:v>15882.679688</c:v>
                </c:pt>
                <c:pt idx="13">
                  <c:v>16093.509765999999</c:v>
                </c:pt>
                <c:pt idx="14">
                  <c:v>15885.219727</c:v>
                </c:pt>
                <c:pt idx="15">
                  <c:v>16167.230469</c:v>
                </c:pt>
                <c:pt idx="16">
                  <c:v>15944.459961</c:v>
                </c:pt>
                <c:pt idx="17">
                  <c:v>16069.639648</c:v>
                </c:pt>
                <c:pt idx="18">
                  <c:v>16466.300781000002</c:v>
                </c:pt>
                <c:pt idx="19">
                  <c:v>16449.179688</c:v>
                </c:pt>
                <c:pt idx="20">
                  <c:v>16153.540039</c:v>
                </c:pt>
                <c:pt idx="21">
                  <c:v>16336.660156</c:v>
                </c:pt>
                <c:pt idx="22">
                  <c:v>16416.580077999999</c:v>
                </c:pt>
                <c:pt idx="23">
                  <c:v>16204.969727</c:v>
                </c:pt>
                <c:pt idx="24">
                  <c:v>16027.049805000001</c:v>
                </c:pt>
                <c:pt idx="25">
                  <c:v>16014.379883</c:v>
                </c:pt>
                <c:pt idx="26">
                  <c:v>15914.740234000001</c:v>
                </c:pt>
                <c:pt idx="27">
                  <c:v>15660.179688</c:v>
                </c:pt>
                <c:pt idx="28">
                  <c:v>15973.839844</c:v>
                </c:pt>
                <c:pt idx="29">
                  <c:v>16196.410156</c:v>
                </c:pt>
                <c:pt idx="30">
                  <c:v>16453.830077999999</c:v>
                </c:pt>
                <c:pt idx="31">
                  <c:v>16413.429688</c:v>
                </c:pt>
                <c:pt idx="32">
                  <c:v>16391.990234000001</c:v>
                </c:pt>
                <c:pt idx="33">
                  <c:v>16620.660156000002</c:v>
                </c:pt>
                <c:pt idx="34">
                  <c:v>16431.779297000001</c:v>
                </c:pt>
                <c:pt idx="35">
                  <c:v>16484.990234000001</c:v>
                </c:pt>
                <c:pt idx="36">
                  <c:v>16697.289062</c:v>
                </c:pt>
                <c:pt idx="37">
                  <c:v>16639.970702999999</c:v>
                </c:pt>
                <c:pt idx="38">
                  <c:v>16516.5</c:v>
                </c:pt>
                <c:pt idx="39">
                  <c:v>16865.080077999999</c:v>
                </c:pt>
                <c:pt idx="40">
                  <c:v>16899.320312</c:v>
                </c:pt>
                <c:pt idx="41">
                  <c:v>16943.900390999999</c:v>
                </c:pt>
                <c:pt idx="42">
                  <c:v>17006.769531000002</c:v>
                </c:pt>
                <c:pt idx="43">
                  <c:v>17073.949218999998</c:v>
                </c:pt>
                <c:pt idx="44">
                  <c:v>16964.099609000001</c:v>
                </c:pt>
                <c:pt idx="45">
                  <c:v>17000.359375</c:v>
                </c:pt>
                <c:pt idx="46">
                  <c:v>16995.130859000001</c:v>
                </c:pt>
                <c:pt idx="47">
                  <c:v>17213.310547000001</c:v>
                </c:pt>
                <c:pt idx="48">
                  <c:v>17229.130859000001</c:v>
                </c:pt>
                <c:pt idx="49">
                  <c:v>17251.529297000001</c:v>
                </c:pt>
                <c:pt idx="50">
                  <c:v>17325.759765999999</c:v>
                </c:pt>
                <c:pt idx="51">
                  <c:v>17481.490234000001</c:v>
                </c:pt>
                <c:pt idx="52">
                  <c:v>17602.300781000002</c:v>
                </c:pt>
                <c:pt idx="53">
                  <c:v>17623.869140999999</c:v>
                </c:pt>
                <c:pt idx="54">
                  <c:v>17582.570312</c:v>
                </c:pt>
                <c:pt idx="55">
                  <c:v>17502.589843999998</c:v>
                </c:pt>
                <c:pt idx="56">
                  <c:v>17515.730468999998</c:v>
                </c:pt>
                <c:pt idx="57">
                  <c:v>17535.390625</c:v>
                </c:pt>
                <c:pt idx="58">
                  <c:v>17633.109375</c:v>
                </c:pt>
                <c:pt idx="59">
                  <c:v>17716.660156000002</c:v>
                </c:pt>
                <c:pt idx="60">
                  <c:v>17685.089843999998</c:v>
                </c:pt>
                <c:pt idx="61">
                  <c:v>17792.75</c:v>
                </c:pt>
                <c:pt idx="62">
                  <c:v>17737</c:v>
                </c:pt>
                <c:pt idx="63">
                  <c:v>17603.320312</c:v>
                </c:pt>
                <c:pt idx="64">
                  <c:v>17716.050781000002</c:v>
                </c:pt>
                <c:pt idx="65">
                  <c:v>17541.960938</c:v>
                </c:pt>
                <c:pt idx="66">
                  <c:v>17576.960938</c:v>
                </c:pt>
                <c:pt idx="67">
                  <c:v>17556.410156000002</c:v>
                </c:pt>
                <c:pt idx="68">
                  <c:v>17721.25</c:v>
                </c:pt>
                <c:pt idx="69">
                  <c:v>17908.279297000001</c:v>
                </c:pt>
                <c:pt idx="70">
                  <c:v>17926.429688</c:v>
                </c:pt>
                <c:pt idx="71">
                  <c:v>17897.460938</c:v>
                </c:pt>
                <c:pt idx="72">
                  <c:v>18004.160156000002</c:v>
                </c:pt>
                <c:pt idx="73">
                  <c:v>18053.599609000001</c:v>
                </c:pt>
                <c:pt idx="74">
                  <c:v>18096.269531000002</c:v>
                </c:pt>
                <c:pt idx="75">
                  <c:v>17982.519531000002</c:v>
                </c:pt>
                <c:pt idx="76">
                  <c:v>18003.75</c:v>
                </c:pt>
                <c:pt idx="77">
                  <c:v>17977.240234000001</c:v>
                </c:pt>
                <c:pt idx="78">
                  <c:v>17990.320312</c:v>
                </c:pt>
                <c:pt idx="79">
                  <c:v>18041.550781000002</c:v>
                </c:pt>
                <c:pt idx="80">
                  <c:v>17830.759765999999</c:v>
                </c:pt>
                <c:pt idx="81">
                  <c:v>17773.640625</c:v>
                </c:pt>
                <c:pt idx="82">
                  <c:v>17891.160156000002</c:v>
                </c:pt>
                <c:pt idx="83">
                  <c:v>17750.910156000002</c:v>
                </c:pt>
                <c:pt idx="84">
                  <c:v>17651.259765999999</c:v>
                </c:pt>
                <c:pt idx="85">
                  <c:v>17660.710938</c:v>
                </c:pt>
                <c:pt idx="86">
                  <c:v>17740.630859000001</c:v>
                </c:pt>
                <c:pt idx="87">
                  <c:v>17705.910156000002</c:v>
                </c:pt>
                <c:pt idx="88">
                  <c:v>17928.349609000001</c:v>
                </c:pt>
                <c:pt idx="89">
                  <c:v>17711.119140999999</c:v>
                </c:pt>
                <c:pt idx="90">
                  <c:v>17720.5</c:v>
                </c:pt>
                <c:pt idx="91">
                  <c:v>17535.320312</c:v>
                </c:pt>
                <c:pt idx="92">
                  <c:v>17710.710938</c:v>
                </c:pt>
                <c:pt idx="93">
                  <c:v>17529.980468999998</c:v>
                </c:pt>
                <c:pt idx="94">
                  <c:v>17526.619140999999</c:v>
                </c:pt>
                <c:pt idx="95">
                  <c:v>17435.400390999999</c:v>
                </c:pt>
                <c:pt idx="96">
                  <c:v>17500.939452999999</c:v>
                </c:pt>
                <c:pt idx="97">
                  <c:v>17492.929688</c:v>
                </c:pt>
                <c:pt idx="98">
                  <c:v>17706.050781000002</c:v>
                </c:pt>
                <c:pt idx="99">
                  <c:v>17851.509765999999</c:v>
                </c:pt>
                <c:pt idx="100">
                  <c:v>17828.289062</c:v>
                </c:pt>
                <c:pt idx="101">
                  <c:v>17873.220702999999</c:v>
                </c:pt>
                <c:pt idx="102">
                  <c:v>17787.199218999998</c:v>
                </c:pt>
                <c:pt idx="103">
                  <c:v>17789.669922000001</c:v>
                </c:pt>
                <c:pt idx="104">
                  <c:v>17838.560547000001</c:v>
                </c:pt>
                <c:pt idx="105">
                  <c:v>17807.060547000001</c:v>
                </c:pt>
                <c:pt idx="106">
                  <c:v>17920.330077999999</c:v>
                </c:pt>
                <c:pt idx="107">
                  <c:v>17938.279297000001</c:v>
                </c:pt>
                <c:pt idx="108">
                  <c:v>18005.050781000002</c:v>
                </c:pt>
                <c:pt idx="109">
                  <c:v>17985.189452999999</c:v>
                </c:pt>
                <c:pt idx="110">
                  <c:v>17865.339843999998</c:v>
                </c:pt>
                <c:pt idx="111">
                  <c:v>17732.480468999998</c:v>
                </c:pt>
                <c:pt idx="112">
                  <c:v>17674.820312</c:v>
                </c:pt>
                <c:pt idx="113">
                  <c:v>17640.169922000001</c:v>
                </c:pt>
                <c:pt idx="114">
                  <c:v>17733.099609000001</c:v>
                </c:pt>
                <c:pt idx="115">
                  <c:v>17675.160156000002</c:v>
                </c:pt>
                <c:pt idx="116">
                  <c:v>17804.869140999999</c:v>
                </c:pt>
                <c:pt idx="117">
                  <c:v>17829.730468999998</c:v>
                </c:pt>
                <c:pt idx="118">
                  <c:v>17780.830077999999</c:v>
                </c:pt>
                <c:pt idx="119">
                  <c:v>18011.070312</c:v>
                </c:pt>
                <c:pt idx="120">
                  <c:v>17400.75</c:v>
                </c:pt>
                <c:pt idx="121">
                  <c:v>17140.240234000001</c:v>
                </c:pt>
                <c:pt idx="122">
                  <c:v>17409.720702999999</c:v>
                </c:pt>
                <c:pt idx="123">
                  <c:v>17694.679688</c:v>
                </c:pt>
                <c:pt idx="124">
                  <c:v>17929.990234000001</c:v>
                </c:pt>
                <c:pt idx="125">
                  <c:v>17949.369140999999</c:v>
                </c:pt>
                <c:pt idx="126">
                  <c:v>17840.619140999999</c:v>
                </c:pt>
                <c:pt idx="127">
                  <c:v>17918.619140999999</c:v>
                </c:pt>
                <c:pt idx="128">
                  <c:v>17895.880859000001</c:v>
                </c:pt>
                <c:pt idx="129">
                  <c:v>18146.740234000001</c:v>
                </c:pt>
                <c:pt idx="130">
                  <c:v>18226.929688</c:v>
                </c:pt>
                <c:pt idx="131">
                  <c:v>18347.669922000001</c:v>
                </c:pt>
                <c:pt idx="132">
                  <c:v>18372.119140999999</c:v>
                </c:pt>
                <c:pt idx="133">
                  <c:v>18506.410156000002</c:v>
                </c:pt>
                <c:pt idx="134">
                  <c:v>18516.550781000002</c:v>
                </c:pt>
                <c:pt idx="135">
                  <c:v>18533.050781000002</c:v>
                </c:pt>
                <c:pt idx="136">
                  <c:v>18559.009765999999</c:v>
                </c:pt>
                <c:pt idx="137">
                  <c:v>18595.029297000001</c:v>
                </c:pt>
                <c:pt idx="138">
                  <c:v>18517.230468999998</c:v>
                </c:pt>
                <c:pt idx="139">
                  <c:v>18570.849609000001</c:v>
                </c:pt>
                <c:pt idx="140">
                  <c:v>18493.060547000001</c:v>
                </c:pt>
                <c:pt idx="141">
                  <c:v>18473.75</c:v>
                </c:pt>
                <c:pt idx="142">
                  <c:v>18472.169922000001</c:v>
                </c:pt>
                <c:pt idx="143">
                  <c:v>18456.349609000001</c:v>
                </c:pt>
                <c:pt idx="144">
                  <c:v>18432.240234000001</c:v>
                </c:pt>
                <c:pt idx="145">
                  <c:v>18404.509765999999</c:v>
                </c:pt>
                <c:pt idx="146">
                  <c:v>18313.769531000002</c:v>
                </c:pt>
                <c:pt idx="147">
                  <c:v>18355</c:v>
                </c:pt>
                <c:pt idx="148">
                  <c:v>18352.050781000002</c:v>
                </c:pt>
                <c:pt idx="149">
                  <c:v>18543.529297000001</c:v>
                </c:pt>
                <c:pt idx="150">
                  <c:v>18529.289062</c:v>
                </c:pt>
                <c:pt idx="151">
                  <c:v>18533.050781000002</c:v>
                </c:pt>
                <c:pt idx="152">
                  <c:v>18495.660156000002</c:v>
                </c:pt>
                <c:pt idx="153">
                  <c:v>18613.519531000002</c:v>
                </c:pt>
                <c:pt idx="154">
                  <c:v>18576.470702999999</c:v>
                </c:pt>
                <c:pt idx="155">
                  <c:v>18636.050781000002</c:v>
                </c:pt>
                <c:pt idx="156">
                  <c:v>18552.019531000002</c:v>
                </c:pt>
                <c:pt idx="157">
                  <c:v>18573.939452999999</c:v>
                </c:pt>
                <c:pt idx="158">
                  <c:v>18597.699218999998</c:v>
                </c:pt>
                <c:pt idx="159">
                  <c:v>18552.570312</c:v>
                </c:pt>
                <c:pt idx="160">
                  <c:v>18529.419922000001</c:v>
                </c:pt>
                <c:pt idx="161">
                  <c:v>18547.300781000002</c:v>
                </c:pt>
                <c:pt idx="162">
                  <c:v>18481.480468999998</c:v>
                </c:pt>
                <c:pt idx="163">
                  <c:v>18448.410156000002</c:v>
                </c:pt>
                <c:pt idx="164">
                  <c:v>18395.400390999999</c:v>
                </c:pt>
                <c:pt idx="165">
                  <c:v>18502.990234000001</c:v>
                </c:pt>
                <c:pt idx="166">
                  <c:v>18454.300781000002</c:v>
                </c:pt>
                <c:pt idx="167">
                  <c:v>18400.880859000001</c:v>
                </c:pt>
                <c:pt idx="168">
                  <c:v>18419.300781000002</c:v>
                </c:pt>
                <c:pt idx="169">
                  <c:v>18491.960938</c:v>
                </c:pt>
                <c:pt idx="170">
                  <c:v>18538.119140999999</c:v>
                </c:pt>
                <c:pt idx="171">
                  <c:v>18526.140625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8B-463E-AFFC-B128863D1C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3121704"/>
        <c:axId val="683119080"/>
      </c:lineChart>
      <c:lineChart>
        <c:grouping val="standard"/>
        <c:varyColors val="0"/>
        <c:ser>
          <c:idx val="1"/>
          <c:order val="1"/>
          <c:tx>
            <c:strRef>
              <c:f>'5.1.1-2'!$C$1</c:f>
              <c:strCache>
                <c:ptCount val="1"/>
                <c:pt idx="0">
                  <c:v>NASDAQ Close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'5.1.1-2'!$C$2:$C$173</c:f>
              <c:numCache>
                <c:formatCode>General</c:formatCode>
                <c:ptCount val="172"/>
                <c:pt idx="0">
                  <c:v>56.046013000000002</c:v>
                </c:pt>
                <c:pt idx="1">
                  <c:v>56.898499999999999</c:v>
                </c:pt>
                <c:pt idx="2">
                  <c:v>56.729982999999997</c:v>
                </c:pt>
                <c:pt idx="3">
                  <c:v>56.601118</c:v>
                </c:pt>
                <c:pt idx="4">
                  <c:v>55.322391000000003</c:v>
                </c:pt>
                <c:pt idx="5">
                  <c:v>56.779544999999999</c:v>
                </c:pt>
                <c:pt idx="6">
                  <c:v>57.076926999999998</c:v>
                </c:pt>
                <c:pt idx="7">
                  <c:v>55.243088</c:v>
                </c:pt>
                <c:pt idx="8">
                  <c:v>56.987712999999999</c:v>
                </c:pt>
                <c:pt idx="9">
                  <c:v>55.996450000000003</c:v>
                </c:pt>
                <c:pt idx="10">
                  <c:v>56.967888000000002</c:v>
                </c:pt>
                <c:pt idx="11">
                  <c:v>55.808107999999997</c:v>
                </c:pt>
                <c:pt idx="12">
                  <c:v>55.292650999999999</c:v>
                </c:pt>
                <c:pt idx="13">
                  <c:v>57.225614</c:v>
                </c:pt>
                <c:pt idx="14">
                  <c:v>56.105485999999999</c:v>
                </c:pt>
                <c:pt idx="15">
                  <c:v>58.018624000000003</c:v>
                </c:pt>
                <c:pt idx="16">
                  <c:v>57.790633999999997</c:v>
                </c:pt>
                <c:pt idx="17">
                  <c:v>58.375478999999999</c:v>
                </c:pt>
                <c:pt idx="18">
                  <c:v>61.458308000000002</c:v>
                </c:pt>
                <c:pt idx="19">
                  <c:v>61.200581</c:v>
                </c:pt>
                <c:pt idx="20">
                  <c:v>61.775511999999999</c:v>
                </c:pt>
                <c:pt idx="21">
                  <c:v>61.061801000000003</c:v>
                </c:pt>
                <c:pt idx="22">
                  <c:v>59.327091000000003</c:v>
                </c:pt>
                <c:pt idx="23">
                  <c:v>58.881025999999999</c:v>
                </c:pt>
                <c:pt idx="24">
                  <c:v>59.683945999999999</c:v>
                </c:pt>
                <c:pt idx="25">
                  <c:v>60.952764999999999</c:v>
                </c:pt>
                <c:pt idx="26">
                  <c:v>60.348094000000003</c:v>
                </c:pt>
                <c:pt idx="27">
                  <c:v>59.446044999999998</c:v>
                </c:pt>
                <c:pt idx="28">
                  <c:v>60.774338</c:v>
                </c:pt>
                <c:pt idx="29">
                  <c:v>61.121277999999997</c:v>
                </c:pt>
                <c:pt idx="30">
                  <c:v>62.40992</c:v>
                </c:pt>
                <c:pt idx="31">
                  <c:v>62.330621000000001</c:v>
                </c:pt>
                <c:pt idx="32">
                  <c:v>62.380183000000002</c:v>
                </c:pt>
                <c:pt idx="33">
                  <c:v>62.994765000000001</c:v>
                </c:pt>
                <c:pt idx="34">
                  <c:v>62.588346999999999</c:v>
                </c:pt>
                <c:pt idx="35">
                  <c:v>63.103803999999997</c:v>
                </c:pt>
                <c:pt idx="36">
                  <c:v>63.946379999999998</c:v>
                </c:pt>
                <c:pt idx="37">
                  <c:v>63.292143000000003</c:v>
                </c:pt>
                <c:pt idx="38">
                  <c:v>62.737037999999998</c:v>
                </c:pt>
                <c:pt idx="39">
                  <c:v>63.708472</c:v>
                </c:pt>
                <c:pt idx="40">
                  <c:v>63.926551000000003</c:v>
                </c:pt>
                <c:pt idx="41">
                  <c:v>64.630347</c:v>
                </c:pt>
                <c:pt idx="42">
                  <c:v>64.372624000000002</c:v>
                </c:pt>
                <c:pt idx="43">
                  <c:v>63.678735000000003</c:v>
                </c:pt>
                <c:pt idx="44">
                  <c:v>64.303235999999998</c:v>
                </c:pt>
                <c:pt idx="45">
                  <c:v>64.798867000000001</c:v>
                </c:pt>
                <c:pt idx="46">
                  <c:v>64.649604999999994</c:v>
                </c:pt>
                <c:pt idx="47">
                  <c:v>65.654625999999993</c:v>
                </c:pt>
                <c:pt idx="48">
                  <c:v>66.500433000000001</c:v>
                </c:pt>
                <c:pt idx="49">
                  <c:v>66.709396999999996</c:v>
                </c:pt>
                <c:pt idx="50">
                  <c:v>66.281516999999994</c:v>
                </c:pt>
                <c:pt idx="51">
                  <c:v>65.525262999999995</c:v>
                </c:pt>
                <c:pt idx="52">
                  <c:v>64.191873999999999</c:v>
                </c:pt>
                <c:pt idx="53">
                  <c:v>63.953052</c:v>
                </c:pt>
                <c:pt idx="54">
                  <c:v>65.097382999999994</c:v>
                </c:pt>
                <c:pt idx="55">
                  <c:v>65.316299000000001</c:v>
                </c:pt>
                <c:pt idx="56">
                  <c:v>63.704284999999999</c:v>
                </c:pt>
                <c:pt idx="57">
                  <c:v>64.361034000000004</c:v>
                </c:pt>
                <c:pt idx="58">
                  <c:v>65.246645000000001</c:v>
                </c:pt>
                <c:pt idx="59">
                  <c:v>64.848616000000007</c:v>
                </c:pt>
                <c:pt idx="60">
                  <c:v>66.052648000000005</c:v>
                </c:pt>
                <c:pt idx="61">
                  <c:v>65.764077</c:v>
                </c:pt>
                <c:pt idx="62">
                  <c:v>65.226746000000006</c:v>
                </c:pt>
                <c:pt idx="63">
                  <c:v>64.659558000000004</c:v>
                </c:pt>
                <c:pt idx="64">
                  <c:v>64.629699000000002</c:v>
                </c:pt>
                <c:pt idx="65">
                  <c:v>63.943106999999998</c:v>
                </c:pt>
                <c:pt idx="66">
                  <c:v>63.336114999999999</c:v>
                </c:pt>
                <c:pt idx="67">
                  <c:v>63.963005000000003</c:v>
                </c:pt>
                <c:pt idx="68">
                  <c:v>62.83858</c:v>
                </c:pt>
                <c:pt idx="69">
                  <c:v>63.634635000000003</c:v>
                </c:pt>
                <c:pt idx="70">
                  <c:v>63.356012999999997</c:v>
                </c:pt>
                <c:pt idx="71">
                  <c:v>64.122219999999999</c:v>
                </c:pt>
                <c:pt idx="72">
                  <c:v>63.823695999999998</c:v>
                </c:pt>
                <c:pt idx="73">
                  <c:v>63.853546999999999</c:v>
                </c:pt>
                <c:pt idx="74">
                  <c:v>63.813743000000002</c:v>
                </c:pt>
                <c:pt idx="75">
                  <c:v>63.495325999999999</c:v>
                </c:pt>
                <c:pt idx="76">
                  <c:v>63.674438000000002</c:v>
                </c:pt>
                <c:pt idx="77">
                  <c:v>63.853546999999999</c:v>
                </c:pt>
                <c:pt idx="78">
                  <c:v>64.092369000000005</c:v>
                </c:pt>
                <c:pt idx="79">
                  <c:v>63.813743000000002</c:v>
                </c:pt>
                <c:pt idx="80">
                  <c:v>62.55001</c:v>
                </c:pt>
                <c:pt idx="81">
                  <c:v>61.405678999999999</c:v>
                </c:pt>
                <c:pt idx="82">
                  <c:v>62.699268000000004</c:v>
                </c:pt>
                <c:pt idx="83">
                  <c:v>61.962918999999999</c:v>
                </c:pt>
                <c:pt idx="84">
                  <c:v>62.271391999999999</c:v>
                </c:pt>
                <c:pt idx="85">
                  <c:v>62.888333000000003</c:v>
                </c:pt>
                <c:pt idx="86">
                  <c:v>63.714238000000002</c:v>
                </c:pt>
                <c:pt idx="87">
                  <c:v>64.181921000000003</c:v>
                </c:pt>
                <c:pt idx="88">
                  <c:v>64.271473999999998</c:v>
                </c:pt>
                <c:pt idx="89">
                  <c:v>63.306260000000002</c:v>
                </c:pt>
                <c:pt idx="90">
                  <c:v>63.863500000000002</c:v>
                </c:pt>
                <c:pt idx="91">
                  <c:v>63.365966</c:v>
                </c:pt>
                <c:pt idx="92">
                  <c:v>63.415717999999998</c:v>
                </c:pt>
                <c:pt idx="93">
                  <c:v>62.221634999999999</c:v>
                </c:pt>
                <c:pt idx="94">
                  <c:v>62.739071000000003</c:v>
                </c:pt>
                <c:pt idx="95">
                  <c:v>62.729121999999997</c:v>
                </c:pt>
                <c:pt idx="96">
                  <c:v>63.306260000000002</c:v>
                </c:pt>
                <c:pt idx="97">
                  <c:v>63.256506999999999</c:v>
                </c:pt>
                <c:pt idx="98">
                  <c:v>65.296401000000003</c:v>
                </c:pt>
                <c:pt idx="99">
                  <c:v>65.176990000000004</c:v>
                </c:pt>
                <c:pt idx="100">
                  <c:v>64.699354</c:v>
                </c:pt>
                <c:pt idx="101">
                  <c:v>65.346149999999994</c:v>
                </c:pt>
                <c:pt idx="102">
                  <c:v>65.684477000000001</c:v>
                </c:pt>
                <c:pt idx="103">
                  <c:v>65.276494999999997</c:v>
                </c:pt>
                <c:pt idx="104">
                  <c:v>64.828717999999995</c:v>
                </c:pt>
                <c:pt idx="105">
                  <c:v>64.749110000000002</c:v>
                </c:pt>
                <c:pt idx="106">
                  <c:v>64.808812000000003</c:v>
                </c:pt>
                <c:pt idx="107">
                  <c:v>64.569997999999998</c:v>
                </c:pt>
                <c:pt idx="108">
                  <c:v>65.220000999999996</c:v>
                </c:pt>
                <c:pt idx="109">
                  <c:v>65.660004000000001</c:v>
                </c:pt>
                <c:pt idx="110">
                  <c:v>65.580001999999993</c:v>
                </c:pt>
                <c:pt idx="111">
                  <c:v>65.110000999999997</c:v>
                </c:pt>
                <c:pt idx="112">
                  <c:v>64.889999000000003</c:v>
                </c:pt>
                <c:pt idx="113">
                  <c:v>64.800003000000004</c:v>
                </c:pt>
                <c:pt idx="114">
                  <c:v>64.889999000000003</c:v>
                </c:pt>
                <c:pt idx="115">
                  <c:v>63.880001</c:v>
                </c:pt>
                <c:pt idx="116">
                  <c:v>63.09</c:v>
                </c:pt>
                <c:pt idx="117">
                  <c:v>62.970001000000003</c:v>
                </c:pt>
                <c:pt idx="118">
                  <c:v>63.09</c:v>
                </c:pt>
                <c:pt idx="119">
                  <c:v>64.410004000000001</c:v>
                </c:pt>
                <c:pt idx="120">
                  <c:v>63</c:v>
                </c:pt>
                <c:pt idx="121">
                  <c:v>61.43</c:v>
                </c:pt>
                <c:pt idx="122">
                  <c:v>62.599997999999999</c:v>
                </c:pt>
                <c:pt idx="123">
                  <c:v>64.089995999999999</c:v>
                </c:pt>
                <c:pt idx="124">
                  <c:v>64.669998000000007</c:v>
                </c:pt>
                <c:pt idx="125">
                  <c:v>64.769997000000004</c:v>
                </c:pt>
                <c:pt idx="126">
                  <c:v>64.589995999999999</c:v>
                </c:pt>
                <c:pt idx="127">
                  <c:v>64.739998</c:v>
                </c:pt>
                <c:pt idx="128">
                  <c:v>64.919998000000007</c:v>
                </c:pt>
                <c:pt idx="129">
                  <c:v>65.879997000000003</c:v>
                </c:pt>
                <c:pt idx="130">
                  <c:v>66.430000000000007</c:v>
                </c:pt>
                <c:pt idx="131">
                  <c:v>67.309997999999993</c:v>
                </c:pt>
                <c:pt idx="132">
                  <c:v>67.169998000000007</c:v>
                </c:pt>
                <c:pt idx="133">
                  <c:v>67.370002999999997</c:v>
                </c:pt>
                <c:pt idx="134">
                  <c:v>67.510002</c:v>
                </c:pt>
                <c:pt idx="135">
                  <c:v>67.599997999999999</c:v>
                </c:pt>
                <c:pt idx="136">
                  <c:v>68.069999999999993</c:v>
                </c:pt>
                <c:pt idx="137">
                  <c:v>67.739998</c:v>
                </c:pt>
                <c:pt idx="138">
                  <c:v>67.370002999999997</c:v>
                </c:pt>
                <c:pt idx="139">
                  <c:v>67.790001000000004</c:v>
                </c:pt>
                <c:pt idx="140">
                  <c:v>68.440002000000007</c:v>
                </c:pt>
                <c:pt idx="141">
                  <c:v>68.5</c:v>
                </c:pt>
                <c:pt idx="142">
                  <c:v>70.839995999999999</c:v>
                </c:pt>
                <c:pt idx="143">
                  <c:v>70.870002999999997</c:v>
                </c:pt>
                <c:pt idx="144">
                  <c:v>70.760002</c:v>
                </c:pt>
                <c:pt idx="145">
                  <c:v>71.419998000000007</c:v>
                </c:pt>
                <c:pt idx="146">
                  <c:v>71.199996999999996</c:v>
                </c:pt>
                <c:pt idx="147">
                  <c:v>71.529999000000004</c:v>
                </c:pt>
                <c:pt idx="148">
                  <c:v>71.430000000000007</c:v>
                </c:pt>
                <c:pt idx="149">
                  <c:v>71.180000000000007</c:v>
                </c:pt>
                <c:pt idx="150">
                  <c:v>70.5</c:v>
                </c:pt>
                <c:pt idx="151">
                  <c:v>70.230002999999996</c:v>
                </c:pt>
                <c:pt idx="152">
                  <c:v>70.319999999999993</c:v>
                </c:pt>
                <c:pt idx="153">
                  <c:v>70.029999000000004</c:v>
                </c:pt>
                <c:pt idx="154">
                  <c:v>70.150002000000001</c:v>
                </c:pt>
                <c:pt idx="155">
                  <c:v>70.089995999999999</c:v>
                </c:pt>
                <c:pt idx="156">
                  <c:v>69.279999000000004</c:v>
                </c:pt>
                <c:pt idx="157">
                  <c:v>70.209998999999996</c:v>
                </c:pt>
                <c:pt idx="158">
                  <c:v>70.319999999999993</c:v>
                </c:pt>
                <c:pt idx="159">
                  <c:v>70.440002000000007</c:v>
                </c:pt>
                <c:pt idx="160">
                  <c:v>70.480002999999996</c:v>
                </c:pt>
                <c:pt idx="161">
                  <c:v>70.559997999999993</c:v>
                </c:pt>
                <c:pt idx="162">
                  <c:v>70.279999000000004</c:v>
                </c:pt>
                <c:pt idx="163">
                  <c:v>70.620002999999997</c:v>
                </c:pt>
                <c:pt idx="164">
                  <c:v>70.489998</c:v>
                </c:pt>
                <c:pt idx="165">
                  <c:v>71.099997999999999</c:v>
                </c:pt>
                <c:pt idx="166">
                  <c:v>71.339995999999999</c:v>
                </c:pt>
                <c:pt idx="167">
                  <c:v>71.209998999999996</c:v>
                </c:pt>
                <c:pt idx="168">
                  <c:v>71.639999000000003</c:v>
                </c:pt>
                <c:pt idx="169">
                  <c:v>71.669998000000007</c:v>
                </c:pt>
                <c:pt idx="170">
                  <c:v>71.5</c:v>
                </c:pt>
                <c:pt idx="171">
                  <c:v>70.900002000000001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8B-463E-AFFC-B128863D1C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3132856"/>
        <c:axId val="683134168"/>
      </c:lineChart>
      <c:catAx>
        <c:axId val="683121704"/>
        <c:scaling>
          <c:orientation val="minMax"/>
        </c:scaling>
        <c:delete val="1"/>
        <c:axPos val="b"/>
        <c:majorTickMark val="none"/>
        <c:minorTickMark val="none"/>
        <c:tickLblPos val="nextTo"/>
        <c:crossAx val="683119080"/>
        <c:crosses val="autoZero"/>
        <c:auto val="1"/>
        <c:lblAlgn val="ctr"/>
        <c:lblOffset val="100"/>
        <c:noMultiLvlLbl val="0"/>
      </c:catAx>
      <c:valAx>
        <c:axId val="683119080"/>
        <c:scaling>
          <c:orientation val="minMax"/>
          <c:min val="15500"/>
        </c:scaling>
        <c:delete val="0"/>
        <c:axPos val="l"/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3121704"/>
        <c:crosses val="autoZero"/>
        <c:crossBetween val="between"/>
      </c:valAx>
      <c:valAx>
        <c:axId val="683134168"/>
        <c:scaling>
          <c:orientation val="minMax"/>
          <c:min val="50"/>
        </c:scaling>
        <c:delete val="0"/>
        <c:axPos val="r"/>
        <c:numFmt formatCode="General" sourceLinked="1"/>
        <c:majorTickMark val="none"/>
        <c:minorTickMark val="none"/>
        <c:tickLblPos val="none"/>
        <c:spPr>
          <a:noFill/>
          <a:ln>
            <a:solidFill>
              <a:schemeClr val="accent1">
                <a:alpha val="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3132856"/>
        <c:crosses val="max"/>
        <c:crossBetween val="between"/>
      </c:valAx>
      <c:catAx>
        <c:axId val="683132856"/>
        <c:scaling>
          <c:orientation val="minMax"/>
        </c:scaling>
        <c:delete val="1"/>
        <c:axPos val="b"/>
        <c:majorTickMark val="out"/>
        <c:minorTickMark val="none"/>
        <c:tickLblPos val="nextTo"/>
        <c:crossAx val="683134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Autocorrelations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'5.2.3-6'!$G$2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'5.2.3-6'!$G$3:$G$22</c:f>
              <c:numCache>
                <c:formatCode>0.0000</c:formatCode>
                <c:ptCount val="20"/>
                <c:pt idx="0">
                  <c:v>0.79951353865553687</c:v>
                </c:pt>
                <c:pt idx="1">
                  <c:v>0.66312343055454082</c:v>
                </c:pt>
                <c:pt idx="2">
                  <c:v>0.5752315428541146</c:v>
                </c:pt>
                <c:pt idx="3">
                  <c:v>0.51140449468306171</c:v>
                </c:pt>
                <c:pt idx="4">
                  <c:v>0.38759342278600395</c:v>
                </c:pt>
                <c:pt idx="5">
                  <c:v>0.27594411306127714</c:v>
                </c:pt>
                <c:pt idx="6">
                  <c:v>0.1183545795886555</c:v>
                </c:pt>
                <c:pt idx="7">
                  <c:v>4.0437442743786751E-2</c:v>
                </c:pt>
                <c:pt idx="8">
                  <c:v>-3.6732632460134571E-2</c:v>
                </c:pt>
                <c:pt idx="9">
                  <c:v>-6.9522057909413626E-2</c:v>
                </c:pt>
                <c:pt idx="10">
                  <c:v>-0.1153833106116415</c:v>
                </c:pt>
                <c:pt idx="11">
                  <c:v>-0.10519355667985421</c:v>
                </c:pt>
                <c:pt idx="12">
                  <c:v>-0.10457712465719679</c:v>
                </c:pt>
                <c:pt idx="13">
                  <c:v>-8.8786812311816565E-2</c:v>
                </c:pt>
                <c:pt idx="14">
                  <c:v>-6.490654912333399E-2</c:v>
                </c:pt>
                <c:pt idx="15">
                  <c:v>-1.4809394757308681E-2</c:v>
                </c:pt>
                <c:pt idx="16">
                  <c:v>-8.2940540218428057E-3</c:v>
                </c:pt>
                <c:pt idx="17">
                  <c:v>3.2809293837118357E-2</c:v>
                </c:pt>
                <c:pt idx="18">
                  <c:v>3.8911620040379104E-2</c:v>
                </c:pt>
                <c:pt idx="19">
                  <c:v>4.564508970439346E-2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18-4EEA-828B-564D4616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123392"/>
        <c:axId val="40127104"/>
      </c:barChart>
      <c:lineChart>
        <c:grouping val="standard"/>
        <c:varyColors val="0"/>
        <c:ser>
          <c:idx val="2"/>
          <c:order val="1"/>
          <c:tx>
            <c:strRef>
              <c:f>'5.2.3-6'!$J$2</c:f>
              <c:strCache>
                <c:ptCount val="1"/>
                <c:pt idx="0">
                  <c:v>+CI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'4.2.3-4.2.4, 4.2.6'!#REF!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18-4EEA-828B-564D4616152A}"/>
            </c:ext>
          </c:extLst>
        </c:ser>
        <c:ser>
          <c:idx val="1"/>
          <c:order val="2"/>
          <c:tx>
            <c:strRef>
              <c:f>'5.2.3-6'!$I$2</c:f>
              <c:strCache>
                <c:ptCount val="1"/>
                <c:pt idx="0">
                  <c:v>-CI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'4.2.3-4.2.4, 4.2.6'!#REF!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18-4EEA-828B-564D4616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123392"/>
        <c:axId val="40127104"/>
      </c:lineChart>
      <c:catAx>
        <c:axId val="40123392"/>
        <c:scaling>
          <c:orientation val="minMax"/>
        </c:scaling>
        <c:delete val="0"/>
        <c:axPos val="b"/>
        <c:majorTickMark val="out"/>
        <c:minorTickMark val="none"/>
        <c:tickLblPos val="nextTo"/>
        <c:crossAx val="40127104"/>
        <c:crosses val="autoZero"/>
        <c:auto val="1"/>
        <c:lblAlgn val="ctr"/>
        <c:lblOffset val="100"/>
        <c:noMultiLvlLbl val="0"/>
      </c:catAx>
      <c:valAx>
        <c:axId val="40127104"/>
        <c:scaling>
          <c:orientation val="minMax"/>
          <c:max val="1"/>
          <c:min val="-1"/>
        </c:scaling>
        <c:delete val="0"/>
        <c:axPos val="l"/>
        <c:majorGridlines/>
        <c:numFmt formatCode="0.0000" sourceLinked="1"/>
        <c:majorTickMark val="out"/>
        <c:minorTickMark val="none"/>
        <c:tickLblPos val="nextTo"/>
        <c:crossAx val="401233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DJI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'5.2.3-6'!$C$3:$C$52</c:f>
              <c:numCache>
                <c:formatCode>General</c:formatCode>
                <c:ptCount val="50"/>
                <c:pt idx="0">
                  <c:v>17409.720702999999</c:v>
                </c:pt>
                <c:pt idx="1">
                  <c:v>17694.679688</c:v>
                </c:pt>
                <c:pt idx="2">
                  <c:v>17929.990234000001</c:v>
                </c:pt>
                <c:pt idx="3">
                  <c:v>17949.369140999999</c:v>
                </c:pt>
                <c:pt idx="4">
                  <c:v>17840.619140999999</c:v>
                </c:pt>
                <c:pt idx="5">
                  <c:v>17918.619140999999</c:v>
                </c:pt>
                <c:pt idx="6">
                  <c:v>17895.880859000001</c:v>
                </c:pt>
                <c:pt idx="7">
                  <c:v>18146.740234000001</c:v>
                </c:pt>
                <c:pt idx="8">
                  <c:v>18226.929688</c:v>
                </c:pt>
                <c:pt idx="9">
                  <c:v>18347.669922000001</c:v>
                </c:pt>
                <c:pt idx="10">
                  <c:v>18372.119140999999</c:v>
                </c:pt>
                <c:pt idx="11">
                  <c:v>18506.410156000002</c:v>
                </c:pt>
                <c:pt idx="12">
                  <c:v>18516.550781000002</c:v>
                </c:pt>
                <c:pt idx="13">
                  <c:v>18533.050781000002</c:v>
                </c:pt>
                <c:pt idx="14">
                  <c:v>18559.009765999999</c:v>
                </c:pt>
                <c:pt idx="15">
                  <c:v>18595.029297000001</c:v>
                </c:pt>
                <c:pt idx="16">
                  <c:v>18517.230468999998</c:v>
                </c:pt>
                <c:pt idx="17">
                  <c:v>18570.849609000001</c:v>
                </c:pt>
                <c:pt idx="18">
                  <c:v>18493.060547000001</c:v>
                </c:pt>
                <c:pt idx="19">
                  <c:v>18473.75</c:v>
                </c:pt>
                <c:pt idx="20">
                  <c:v>18472.169922000001</c:v>
                </c:pt>
                <c:pt idx="21">
                  <c:v>18456.349609000001</c:v>
                </c:pt>
                <c:pt idx="22">
                  <c:v>18432.240234000001</c:v>
                </c:pt>
                <c:pt idx="23">
                  <c:v>18404.509765999999</c:v>
                </c:pt>
                <c:pt idx="24">
                  <c:v>18313.769531000002</c:v>
                </c:pt>
                <c:pt idx="25">
                  <c:v>18355</c:v>
                </c:pt>
                <c:pt idx="26">
                  <c:v>18352.050781000002</c:v>
                </c:pt>
                <c:pt idx="27">
                  <c:v>18543.529297000001</c:v>
                </c:pt>
                <c:pt idx="28">
                  <c:v>18529.289062</c:v>
                </c:pt>
                <c:pt idx="29">
                  <c:v>18533.050781000002</c:v>
                </c:pt>
                <c:pt idx="30">
                  <c:v>18495.660156000002</c:v>
                </c:pt>
                <c:pt idx="31">
                  <c:v>18613.519531000002</c:v>
                </c:pt>
                <c:pt idx="32">
                  <c:v>18576.470702999999</c:v>
                </c:pt>
                <c:pt idx="33">
                  <c:v>18636.050781000002</c:v>
                </c:pt>
                <c:pt idx="34">
                  <c:v>18552.019531000002</c:v>
                </c:pt>
                <c:pt idx="35">
                  <c:v>18573.939452999999</c:v>
                </c:pt>
                <c:pt idx="36">
                  <c:v>18597.699218999998</c:v>
                </c:pt>
                <c:pt idx="37">
                  <c:v>18552.570312</c:v>
                </c:pt>
                <c:pt idx="38">
                  <c:v>18529.419922000001</c:v>
                </c:pt>
                <c:pt idx="39">
                  <c:v>18547.300781000002</c:v>
                </c:pt>
                <c:pt idx="40">
                  <c:v>18481.480468999998</c:v>
                </c:pt>
                <c:pt idx="41">
                  <c:v>18448.410156000002</c:v>
                </c:pt>
                <c:pt idx="42">
                  <c:v>18395.400390999999</c:v>
                </c:pt>
                <c:pt idx="43">
                  <c:v>18502.990234000001</c:v>
                </c:pt>
                <c:pt idx="44">
                  <c:v>18454.300781000002</c:v>
                </c:pt>
                <c:pt idx="45">
                  <c:v>18400.880859000001</c:v>
                </c:pt>
                <c:pt idx="46">
                  <c:v>18419.300781000002</c:v>
                </c:pt>
                <c:pt idx="47">
                  <c:v>18491.960938</c:v>
                </c:pt>
                <c:pt idx="48">
                  <c:v>18538.119140999999</c:v>
                </c:pt>
                <c:pt idx="49">
                  <c:v>18526.140625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15-4A05-9540-9908DA31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08416"/>
        <c:axId val="40735488"/>
      </c:lineChart>
      <c:catAx>
        <c:axId val="40508416"/>
        <c:scaling>
          <c:orientation val="minMax"/>
        </c:scaling>
        <c:delete val="0"/>
        <c:axPos val="b"/>
        <c:majorTickMark val="out"/>
        <c:minorTickMark val="none"/>
        <c:tickLblPos val="nextTo"/>
        <c:crossAx val="40735488"/>
        <c:crosses val="autoZero"/>
        <c:auto val="1"/>
        <c:lblAlgn val="ctr"/>
        <c:lblOffset val="100"/>
        <c:noMultiLvlLbl val="0"/>
      </c:catAx>
      <c:valAx>
        <c:axId val="40735488"/>
        <c:scaling>
          <c:orientation val="minMax"/>
          <c:min val="1720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0508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'5.2.3-6'!$D$2</c:f>
              <c:strCache>
                <c:ptCount val="1"/>
                <c:pt idx="0">
                  <c:v>Deviation</c:v>
                </c:pt>
              </c:strCache>
            </c:strRef>
          </c:tx>
          <c:marker>
            <c:symbol val="none"/>
          </c:marker>
          <c:val>
            <c:numRef>
              <c:f>'5.2.3-6'!$D$3:$D$52</c:f>
              <c:numCache>
                <c:formatCode>0.00</c:formatCode>
                <c:ptCount val="50"/>
                <c:pt idx="0">
                  <c:v>-974.73675790000925</c:v>
                </c:pt>
                <c:pt idx="1">
                  <c:v>-689.77777290000813</c:v>
                </c:pt>
                <c:pt idx="2">
                  <c:v>-454.46722690000752</c:v>
                </c:pt>
                <c:pt idx="3">
                  <c:v>-435.08831990000908</c:v>
                </c:pt>
                <c:pt idx="4">
                  <c:v>-543.83831990000908</c:v>
                </c:pt>
                <c:pt idx="5">
                  <c:v>-465.83831990000908</c:v>
                </c:pt>
                <c:pt idx="6">
                  <c:v>-488.57660190000752</c:v>
                </c:pt>
                <c:pt idx="7">
                  <c:v>-237.71722690000752</c:v>
                </c:pt>
                <c:pt idx="8">
                  <c:v>-157.52777290000813</c:v>
                </c:pt>
                <c:pt idx="9">
                  <c:v>-36.787538900007348</c:v>
                </c:pt>
                <c:pt idx="10">
                  <c:v>-12.338319900009083</c:v>
                </c:pt>
                <c:pt idx="11">
                  <c:v>121.95269509999343</c:v>
                </c:pt>
                <c:pt idx="12">
                  <c:v>132.09332009999343</c:v>
                </c:pt>
                <c:pt idx="13">
                  <c:v>148.59332009999343</c:v>
                </c:pt>
                <c:pt idx="14">
                  <c:v>174.55230509999092</c:v>
                </c:pt>
                <c:pt idx="15">
                  <c:v>210.57183609999265</c:v>
                </c:pt>
                <c:pt idx="16">
                  <c:v>132.77300809998997</c:v>
                </c:pt>
                <c:pt idx="17">
                  <c:v>186.39214809999248</c:v>
                </c:pt>
                <c:pt idx="18">
                  <c:v>108.60308609999265</c:v>
                </c:pt>
                <c:pt idx="19">
                  <c:v>89.2925390999917</c:v>
                </c:pt>
                <c:pt idx="20">
                  <c:v>87.712461099992652</c:v>
                </c:pt>
                <c:pt idx="21">
                  <c:v>71.892148099992482</c:v>
                </c:pt>
                <c:pt idx="22">
                  <c:v>47.782773099992482</c:v>
                </c:pt>
                <c:pt idx="23">
                  <c:v>20.052305099990917</c:v>
                </c:pt>
                <c:pt idx="24">
                  <c:v>-70.687929900006566</c:v>
                </c:pt>
                <c:pt idx="25">
                  <c:v>-29.4574609000083</c:v>
                </c:pt>
                <c:pt idx="26">
                  <c:v>-32.406679900006566</c:v>
                </c:pt>
                <c:pt idx="27">
                  <c:v>159.07183609999265</c:v>
                </c:pt>
                <c:pt idx="28">
                  <c:v>144.83160109999153</c:v>
                </c:pt>
                <c:pt idx="29">
                  <c:v>148.59332009999343</c:v>
                </c:pt>
                <c:pt idx="30">
                  <c:v>111.20269509999343</c:v>
                </c:pt>
                <c:pt idx="31">
                  <c:v>229.06207009999343</c:v>
                </c:pt>
                <c:pt idx="32">
                  <c:v>192.01324209999075</c:v>
                </c:pt>
                <c:pt idx="33">
                  <c:v>251.59332009999343</c:v>
                </c:pt>
                <c:pt idx="34">
                  <c:v>167.56207009999343</c:v>
                </c:pt>
                <c:pt idx="35">
                  <c:v>189.48199209999075</c:v>
                </c:pt>
                <c:pt idx="36">
                  <c:v>213.24175809998997</c:v>
                </c:pt>
                <c:pt idx="37">
                  <c:v>168.11285109999153</c:v>
                </c:pt>
                <c:pt idx="38">
                  <c:v>144.96246109999265</c:v>
                </c:pt>
                <c:pt idx="39">
                  <c:v>162.84332009999343</c:v>
                </c:pt>
                <c:pt idx="40">
                  <c:v>97.023008099989966</c:v>
                </c:pt>
                <c:pt idx="41">
                  <c:v>63.952695099993434</c:v>
                </c:pt>
                <c:pt idx="42">
                  <c:v>10.942930099990917</c:v>
                </c:pt>
                <c:pt idx="43">
                  <c:v>118.53277309999248</c:v>
                </c:pt>
                <c:pt idx="44">
                  <c:v>69.843320099993434</c:v>
                </c:pt>
                <c:pt idx="45">
                  <c:v>16.423398099992482</c:v>
                </c:pt>
                <c:pt idx="46">
                  <c:v>34.843320099993434</c:v>
                </c:pt>
                <c:pt idx="47">
                  <c:v>107.50347709999187</c:v>
                </c:pt>
                <c:pt idx="48">
                  <c:v>153.66168009999092</c:v>
                </c:pt>
                <c:pt idx="49">
                  <c:v>141.6831640999917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06-4638-8661-EA499DCC5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388352"/>
        <c:axId val="90389888"/>
      </c:lineChart>
      <c:catAx>
        <c:axId val="90388352"/>
        <c:scaling>
          <c:orientation val="minMax"/>
        </c:scaling>
        <c:delete val="0"/>
        <c:axPos val="b"/>
        <c:majorTickMark val="out"/>
        <c:minorTickMark val="none"/>
        <c:tickLblPos val="nextTo"/>
        <c:crossAx val="90389888"/>
        <c:crosses val="autoZero"/>
        <c:auto val="1"/>
        <c:lblAlgn val="ctr"/>
        <c:lblOffset val="100"/>
        <c:noMultiLvlLbl val="0"/>
      </c:catAx>
      <c:valAx>
        <c:axId val="9038988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90388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Autocorrelation function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'5.3.1-5.4.2'!$D$2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'5.3.1-5.4.2'!$D$3:$D$20</c:f>
              <c:numCache>
                <c:formatCode>0.0000</c:formatCode>
                <c:ptCount val="18"/>
                <c:pt idx="0">
                  <c:v>0.79951353865553687</c:v>
                </c:pt>
                <c:pt idx="1">
                  <c:v>0.66312343055454082</c:v>
                </c:pt>
                <c:pt idx="2">
                  <c:v>0.5752315428541146</c:v>
                </c:pt>
                <c:pt idx="3">
                  <c:v>0.51140449468306171</c:v>
                </c:pt>
                <c:pt idx="4">
                  <c:v>0.38759342278600395</c:v>
                </c:pt>
                <c:pt idx="5">
                  <c:v>0.27594411306127714</c:v>
                </c:pt>
                <c:pt idx="6">
                  <c:v>0.1183545795886555</c:v>
                </c:pt>
                <c:pt idx="7">
                  <c:v>4.0437442743786751E-2</c:v>
                </c:pt>
                <c:pt idx="8">
                  <c:v>-3.6732632460134571E-2</c:v>
                </c:pt>
                <c:pt idx="9">
                  <c:v>-6.9522057909413626E-2</c:v>
                </c:pt>
                <c:pt idx="10">
                  <c:v>-0.1153833106116415</c:v>
                </c:pt>
                <c:pt idx="11">
                  <c:v>-0.10519355667985421</c:v>
                </c:pt>
                <c:pt idx="12">
                  <c:v>-0.10457712465719679</c:v>
                </c:pt>
                <c:pt idx="13">
                  <c:v>-8.8786812311816565E-2</c:v>
                </c:pt>
                <c:pt idx="14">
                  <c:v>-6.490654912333399E-2</c:v>
                </c:pt>
                <c:pt idx="15">
                  <c:v>-1.4809394757308681E-2</c:v>
                </c:pt>
                <c:pt idx="16">
                  <c:v>-8.2940540218428057E-3</c:v>
                </c:pt>
                <c:pt idx="17">
                  <c:v>3.2809293837118357E-2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6B-426B-8555-763187B453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193600"/>
        <c:axId val="193683456"/>
      </c:barChart>
      <c:catAx>
        <c:axId val="165193600"/>
        <c:scaling>
          <c:orientation val="minMax"/>
        </c:scaling>
        <c:delete val="0"/>
        <c:axPos val="b"/>
        <c:majorTickMark val="out"/>
        <c:minorTickMark val="none"/>
        <c:tickLblPos val="nextTo"/>
        <c:crossAx val="193683456"/>
        <c:crosses val="autoZero"/>
        <c:auto val="1"/>
        <c:lblAlgn val="ctr"/>
        <c:lblOffset val="100"/>
        <c:noMultiLvlLbl val="0"/>
      </c:catAx>
      <c:valAx>
        <c:axId val="193683456"/>
        <c:scaling>
          <c:orientation val="minMax"/>
          <c:max val="1"/>
          <c:min val="-1"/>
        </c:scaling>
        <c:delete val="0"/>
        <c:axPos val="l"/>
        <c:majorGridlines/>
        <c:numFmt formatCode="0.0000" sourceLinked="1"/>
        <c:majorTickMark val="out"/>
        <c:minorTickMark val="none"/>
        <c:tickLblPos val="nextTo"/>
        <c:crossAx val="165193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Autocorrelation</a:t>
            </a:r>
            <a:r>
              <a:rPr lang="en-US" sz="1400" baseline="0"/>
              <a:t> function</a:t>
            </a:r>
            <a:endParaRPr lang="en-US" sz="14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'5.3.1-5.4.2'!$D$2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'5.3.1-5.4.2'!$D$3:$D$20</c:f>
              <c:numCache>
                <c:formatCode>0.0000</c:formatCode>
                <c:ptCount val="18"/>
                <c:pt idx="0">
                  <c:v>0.79951353865553687</c:v>
                </c:pt>
                <c:pt idx="1">
                  <c:v>0.66312343055454082</c:v>
                </c:pt>
                <c:pt idx="2">
                  <c:v>0.5752315428541146</c:v>
                </c:pt>
                <c:pt idx="3">
                  <c:v>0.51140449468306171</c:v>
                </c:pt>
                <c:pt idx="4">
                  <c:v>0.38759342278600395</c:v>
                </c:pt>
                <c:pt idx="5">
                  <c:v>0.27594411306127714</c:v>
                </c:pt>
                <c:pt idx="6">
                  <c:v>0.1183545795886555</c:v>
                </c:pt>
                <c:pt idx="7">
                  <c:v>4.0437442743786751E-2</c:v>
                </c:pt>
                <c:pt idx="8">
                  <c:v>-3.6732632460134571E-2</c:v>
                </c:pt>
                <c:pt idx="9">
                  <c:v>-6.9522057909413626E-2</c:v>
                </c:pt>
                <c:pt idx="10">
                  <c:v>-0.1153833106116415</c:v>
                </c:pt>
                <c:pt idx="11">
                  <c:v>-0.10519355667985421</c:v>
                </c:pt>
                <c:pt idx="12">
                  <c:v>-0.10457712465719679</c:v>
                </c:pt>
                <c:pt idx="13">
                  <c:v>-8.8786812311816565E-2</c:v>
                </c:pt>
                <c:pt idx="14">
                  <c:v>-6.490654912333399E-2</c:v>
                </c:pt>
                <c:pt idx="15">
                  <c:v>-1.4809394757308681E-2</c:v>
                </c:pt>
                <c:pt idx="16">
                  <c:v>-8.2940540218428057E-3</c:v>
                </c:pt>
                <c:pt idx="17">
                  <c:v>3.2809293837118357E-2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7F-42AB-B361-09105BA4D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230848"/>
        <c:axId val="39236736"/>
      </c:barChart>
      <c:lineChart>
        <c:grouping val="standard"/>
        <c:varyColors val="0"/>
        <c:ser>
          <c:idx val="1"/>
          <c:order val="1"/>
          <c:tx>
            <c:strRef>
              <c:f>'5.3.1-5.4.2'!$G$2</c:f>
              <c:strCache>
                <c:ptCount val="1"/>
                <c:pt idx="0">
                  <c:v>+CI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'5.3.1-5.4.2'!$G$3:$G$20</c:f>
              <c:numCache>
                <c:formatCode>0.000</c:formatCode>
                <c:ptCount val="18"/>
                <c:pt idx="0">
                  <c:v>0.1414213562373095</c:v>
                </c:pt>
                <c:pt idx="1">
                  <c:v>0.21346867671801395</c:v>
                </c:pt>
                <c:pt idx="2">
                  <c:v>0.25131291909839587</c:v>
                </c:pt>
                <c:pt idx="3">
                  <c:v>0.27639434947467695</c:v>
                </c:pt>
                <c:pt idx="4">
                  <c:v>0.29471209460897829</c:v>
                </c:pt>
                <c:pt idx="5">
                  <c:v>0.30473655042395253</c:v>
                </c:pt>
                <c:pt idx="6">
                  <c:v>0.30969367333805381</c:v>
                </c:pt>
                <c:pt idx="7">
                  <c:v>0.310596979325301</c:v>
                </c:pt>
                <c:pt idx="8">
                  <c:v>0.31070225463782486</c:v>
                </c:pt>
                <c:pt idx="9">
                  <c:v>0.31078909647625319</c:v>
                </c:pt>
                <c:pt idx="10">
                  <c:v>0.31109997613301771</c:v>
                </c:pt>
                <c:pt idx="11">
                  <c:v>0.31195468819152611</c:v>
                </c:pt>
                <c:pt idx="12">
                  <c:v>0.31266332509482242</c:v>
                </c:pt>
                <c:pt idx="13">
                  <c:v>0.31336210661056846</c:v>
                </c:pt>
                <c:pt idx="14">
                  <c:v>0.31386483361637224</c:v>
                </c:pt>
                <c:pt idx="15">
                  <c:v>0.3141331695090428</c:v>
                </c:pt>
                <c:pt idx="16">
                  <c:v>0.31414713258713689</c:v>
                </c:pt>
                <c:pt idx="17">
                  <c:v>0.31415151211796644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7F-42AB-B361-09105BA4D382}"/>
            </c:ext>
          </c:extLst>
        </c:ser>
        <c:ser>
          <c:idx val="2"/>
          <c:order val="2"/>
          <c:tx>
            <c:strRef>
              <c:f>'5.3.1-5.4.2'!$F$2</c:f>
              <c:strCache>
                <c:ptCount val="1"/>
                <c:pt idx="0">
                  <c:v>-CI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'5.3.1-5.4.2'!$F$3:$F$20</c:f>
              <c:numCache>
                <c:formatCode>0.000</c:formatCode>
                <c:ptCount val="18"/>
                <c:pt idx="0">
                  <c:v>-0.1414213562373095</c:v>
                </c:pt>
                <c:pt idx="1">
                  <c:v>-0.21346867671801395</c:v>
                </c:pt>
                <c:pt idx="2">
                  <c:v>-0.25131291909839587</c:v>
                </c:pt>
                <c:pt idx="3">
                  <c:v>-0.27639434947467695</c:v>
                </c:pt>
                <c:pt idx="4">
                  <c:v>-0.29471209460897829</c:v>
                </c:pt>
                <c:pt idx="5">
                  <c:v>-0.30473655042395253</c:v>
                </c:pt>
                <c:pt idx="6">
                  <c:v>-0.30969367333805381</c:v>
                </c:pt>
                <c:pt idx="7">
                  <c:v>-0.310596979325301</c:v>
                </c:pt>
                <c:pt idx="8">
                  <c:v>-0.31070225463782486</c:v>
                </c:pt>
                <c:pt idx="9">
                  <c:v>-0.31078909647625319</c:v>
                </c:pt>
                <c:pt idx="10">
                  <c:v>-0.31109997613301771</c:v>
                </c:pt>
                <c:pt idx="11">
                  <c:v>-0.31195468819152611</c:v>
                </c:pt>
                <c:pt idx="12">
                  <c:v>-0.31266332509482242</c:v>
                </c:pt>
                <c:pt idx="13">
                  <c:v>-0.31336210661056846</c:v>
                </c:pt>
                <c:pt idx="14">
                  <c:v>-0.31386483361637224</c:v>
                </c:pt>
                <c:pt idx="15">
                  <c:v>-0.3141331695090428</c:v>
                </c:pt>
                <c:pt idx="16">
                  <c:v>-0.31414713258713689</c:v>
                </c:pt>
                <c:pt idx="17">
                  <c:v>-0.31415151211796644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7F-42AB-B361-09105BA4D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30848"/>
        <c:axId val="39236736"/>
      </c:lineChart>
      <c:catAx>
        <c:axId val="39230848"/>
        <c:scaling>
          <c:orientation val="minMax"/>
        </c:scaling>
        <c:delete val="0"/>
        <c:axPos val="b"/>
        <c:majorTickMark val="out"/>
        <c:minorTickMark val="none"/>
        <c:tickLblPos val="nextTo"/>
        <c:crossAx val="39236736"/>
        <c:crosses val="autoZero"/>
        <c:auto val="1"/>
        <c:lblAlgn val="ctr"/>
        <c:lblOffset val="100"/>
        <c:noMultiLvlLbl val="0"/>
      </c:catAx>
      <c:valAx>
        <c:axId val="39236736"/>
        <c:scaling>
          <c:orientation val="minMax"/>
          <c:max val="1"/>
          <c:min val="-1"/>
        </c:scaling>
        <c:delete val="0"/>
        <c:axPos val="l"/>
        <c:majorGridlines/>
        <c:numFmt formatCode="0.0000" sourceLinked="1"/>
        <c:majorTickMark val="out"/>
        <c:minorTickMark val="none"/>
        <c:tickLblPos val="nextTo"/>
        <c:crossAx val="392308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Partial autocorrelations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'5.5.1-2'!$C$2</c:f>
              <c:strCache>
                <c:ptCount val="1"/>
                <c:pt idx="0">
                  <c:v>rk,j</c:v>
                </c:pt>
              </c:strCache>
            </c:strRef>
          </c:tx>
          <c:invertIfNegative val="0"/>
          <c:val>
            <c:numRef>
              <c:f>'5.5.1-2'!$C$3:$C$19</c:f>
              <c:numCache>
                <c:formatCode>0.000</c:formatCode>
                <c:ptCount val="17"/>
                <c:pt idx="0">
                  <c:v>0.79951353865553687</c:v>
                </c:pt>
                <c:pt idx="1">
                  <c:v>6.6249952425705805E-2</c:v>
                </c:pt>
                <c:pt idx="2">
                  <c:v>7.5757797745263505E-2</c:v>
                </c:pt>
                <c:pt idx="3">
                  <c:v>5.0002721570574081E-2</c:v>
                </c:pt>
                <c:pt idx="4">
                  <c:v>-0.17014829910611845</c:v>
                </c:pt>
                <c:pt idx="5">
                  <c:v>-7.1930696197718344E-2</c:v>
                </c:pt>
                <c:pt idx="6">
                  <c:v>-0.24451177347939856</c:v>
                </c:pt>
                <c:pt idx="7">
                  <c:v>4.21409294200654E-2</c:v>
                </c:pt>
                <c:pt idx="8">
                  <c:v>-4.8612576452325543E-2</c:v>
                </c:pt>
                <c:pt idx="9">
                  <c:v>8.5303961629293532E-2</c:v>
                </c:pt>
                <c:pt idx="10">
                  <c:v>1.1598719224911968E-2</c:v>
                </c:pt>
                <c:pt idx="11">
                  <c:v>0.10536419860279678</c:v>
                </c:pt>
                <c:pt idx="12">
                  <c:v>1.5824272810804271E-2</c:v>
                </c:pt>
                <c:pt idx="13">
                  <c:v>-2.609433806952953E-2</c:v>
                </c:pt>
                <c:pt idx="14">
                  <c:v>3.4894080002516946E-2</c:v>
                </c:pt>
                <c:pt idx="15">
                  <c:v>1.2924172884969849E-2</c:v>
                </c:pt>
                <c:pt idx="16">
                  <c:v>-6.0524722607728523E-2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78-4D15-AD6A-5959BAAE5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246080"/>
        <c:axId val="39321600"/>
      </c:barChart>
      <c:catAx>
        <c:axId val="39246080"/>
        <c:scaling>
          <c:orientation val="minMax"/>
        </c:scaling>
        <c:delete val="0"/>
        <c:axPos val="b"/>
        <c:majorTickMark val="out"/>
        <c:minorTickMark val="none"/>
        <c:tickLblPos val="nextTo"/>
        <c:crossAx val="39321600"/>
        <c:crosses val="autoZero"/>
        <c:auto val="1"/>
        <c:lblAlgn val="ctr"/>
        <c:lblOffset val="100"/>
        <c:noMultiLvlLbl val="0"/>
      </c:catAx>
      <c:valAx>
        <c:axId val="39321600"/>
        <c:scaling>
          <c:orientation val="minMax"/>
          <c:min val="-1"/>
        </c:scaling>
        <c:delete val="0"/>
        <c:axPos val="l"/>
        <c:numFmt formatCode="0.000" sourceLinked="1"/>
        <c:majorTickMark val="out"/>
        <c:minorTickMark val="none"/>
        <c:tickLblPos val="nextTo"/>
        <c:crossAx val="39246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Partial autocorrelations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'5.6.1-4'!$S$22</c:f>
              <c:strCache>
                <c:ptCount val="1"/>
                <c:pt idx="0">
                  <c:v>r(k,j)</c:v>
                </c:pt>
              </c:strCache>
            </c:strRef>
          </c:tx>
          <c:invertIfNegative val="0"/>
          <c:val>
            <c:numRef>
              <c:f>'5.6.1-4'!$S$23:$S$39</c:f>
              <c:numCache>
                <c:formatCode>0.000</c:formatCode>
                <c:ptCount val="17"/>
                <c:pt idx="0">
                  <c:v>0.79951353865553687</c:v>
                </c:pt>
                <c:pt idx="1">
                  <c:v>6.624995242570586E-2</c:v>
                </c:pt>
                <c:pt idx="2">
                  <c:v>7.57577977452637E-2</c:v>
                </c:pt>
                <c:pt idx="3">
                  <c:v>5.000272157057406E-2</c:v>
                </c:pt>
                <c:pt idx="4">
                  <c:v>-0.17014829910611828</c:v>
                </c:pt>
                <c:pt idx="5">
                  <c:v>-7.1930696197718413E-2</c:v>
                </c:pt>
                <c:pt idx="6">
                  <c:v>-0.24451177347939829</c:v>
                </c:pt>
                <c:pt idx="7">
                  <c:v>4.2140929420065198E-2</c:v>
                </c:pt>
                <c:pt idx="8">
                  <c:v>-4.8612576452325418E-2</c:v>
                </c:pt>
                <c:pt idx="9">
                  <c:v>8.5303961629293684E-2</c:v>
                </c:pt>
                <c:pt idx="10">
                  <c:v>1.1598719224911846E-2</c:v>
                </c:pt>
                <c:pt idx="11">
                  <c:v>0.10536419860279655</c:v>
                </c:pt>
                <c:pt idx="12">
                  <c:v>1.5824272810804174E-2</c:v>
                </c:pt>
                <c:pt idx="13">
                  <c:v>-2.6094338069529432E-2</c:v>
                </c:pt>
                <c:pt idx="14">
                  <c:v>3.4894080002516703E-2</c:v>
                </c:pt>
                <c:pt idx="15">
                  <c:v>1.2924172884969991E-2</c:v>
                </c:pt>
                <c:pt idx="16">
                  <c:v>-6.2704266034744868E-2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55-4435-A8EB-38FF5B7C6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36512"/>
        <c:axId val="39538048"/>
      </c:barChart>
      <c:lineChart>
        <c:grouping val="standard"/>
        <c:varyColors val="0"/>
        <c:ser>
          <c:idx val="2"/>
          <c:order val="1"/>
          <c:tx>
            <c:strRef>
              <c:f>'5.6.1-4'!$U$22</c:f>
              <c:strCache>
                <c:ptCount val="1"/>
                <c:pt idx="0">
                  <c:v>C-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'5.6.1-4'!$U$23:$U$39</c:f>
              <c:numCache>
                <c:formatCode>0.000</c:formatCode>
                <c:ptCount val="17"/>
                <c:pt idx="0">
                  <c:v>-0.27718585822512659</c:v>
                </c:pt>
                <c:pt idx="1">
                  <c:v>-0.27718585822512659</c:v>
                </c:pt>
                <c:pt idx="2">
                  <c:v>-0.27718585822512659</c:v>
                </c:pt>
                <c:pt idx="3">
                  <c:v>-0.27718585822512659</c:v>
                </c:pt>
                <c:pt idx="4">
                  <c:v>-0.27718585822512659</c:v>
                </c:pt>
                <c:pt idx="5">
                  <c:v>-0.27718585822512659</c:v>
                </c:pt>
                <c:pt idx="6">
                  <c:v>-0.27718585822512659</c:v>
                </c:pt>
                <c:pt idx="7">
                  <c:v>-0.27718585822512659</c:v>
                </c:pt>
                <c:pt idx="8">
                  <c:v>-0.27718585822512659</c:v>
                </c:pt>
                <c:pt idx="9">
                  <c:v>-0.27718585822512659</c:v>
                </c:pt>
                <c:pt idx="10">
                  <c:v>-0.27718585822512659</c:v>
                </c:pt>
                <c:pt idx="11">
                  <c:v>-0.27718585822512659</c:v>
                </c:pt>
                <c:pt idx="12">
                  <c:v>-0.27718585822512659</c:v>
                </c:pt>
                <c:pt idx="13">
                  <c:v>-0.27718585822512659</c:v>
                </c:pt>
                <c:pt idx="14">
                  <c:v>-0.27718585822512659</c:v>
                </c:pt>
                <c:pt idx="15">
                  <c:v>-0.27718585822512659</c:v>
                </c:pt>
                <c:pt idx="16">
                  <c:v>-0.27718585822512659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55-4435-A8EB-38FF5B7C6885}"/>
            </c:ext>
          </c:extLst>
        </c:ser>
        <c:ser>
          <c:idx val="1"/>
          <c:order val="2"/>
          <c:tx>
            <c:strRef>
              <c:f>'5.6.1-4'!$T$22</c:f>
              <c:strCache>
                <c:ptCount val="1"/>
                <c:pt idx="0">
                  <c:v>C+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'5.6.1-4'!$T$23:$T$39</c:f>
              <c:numCache>
                <c:formatCode>0.000</c:formatCode>
                <c:ptCount val="17"/>
                <c:pt idx="0">
                  <c:v>0.27718585822512659</c:v>
                </c:pt>
                <c:pt idx="1">
                  <c:v>0.27718585822512659</c:v>
                </c:pt>
                <c:pt idx="2">
                  <c:v>0.27718585822512659</c:v>
                </c:pt>
                <c:pt idx="3">
                  <c:v>0.27718585822512659</c:v>
                </c:pt>
                <c:pt idx="4">
                  <c:v>0.27718585822512659</c:v>
                </c:pt>
                <c:pt idx="5">
                  <c:v>0.27718585822512659</c:v>
                </c:pt>
                <c:pt idx="6">
                  <c:v>0.27718585822512659</c:v>
                </c:pt>
                <c:pt idx="7">
                  <c:v>0.27718585822512659</c:v>
                </c:pt>
                <c:pt idx="8">
                  <c:v>0.27718585822512659</c:v>
                </c:pt>
                <c:pt idx="9">
                  <c:v>0.27718585822512659</c:v>
                </c:pt>
                <c:pt idx="10">
                  <c:v>0.27718585822512659</c:v>
                </c:pt>
                <c:pt idx="11">
                  <c:v>0.27718585822512659</c:v>
                </c:pt>
                <c:pt idx="12">
                  <c:v>0.27718585822512659</c:v>
                </c:pt>
                <c:pt idx="13">
                  <c:v>0.27718585822512659</c:v>
                </c:pt>
                <c:pt idx="14">
                  <c:v>0.27718585822512659</c:v>
                </c:pt>
                <c:pt idx="15">
                  <c:v>0.27718585822512659</c:v>
                </c:pt>
                <c:pt idx="16">
                  <c:v>0.27718585822512659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55-4435-A8EB-38FF5B7C6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36512"/>
        <c:axId val="39538048"/>
      </c:lineChart>
      <c:catAx>
        <c:axId val="39536512"/>
        <c:scaling>
          <c:orientation val="minMax"/>
        </c:scaling>
        <c:delete val="0"/>
        <c:axPos val="b"/>
        <c:majorTickMark val="out"/>
        <c:minorTickMark val="none"/>
        <c:tickLblPos val="nextTo"/>
        <c:crossAx val="39538048"/>
        <c:crosses val="autoZero"/>
        <c:auto val="1"/>
        <c:lblAlgn val="ctr"/>
        <c:lblOffset val="100"/>
        <c:noMultiLvlLbl val="0"/>
      </c:catAx>
      <c:valAx>
        <c:axId val="39538048"/>
        <c:scaling>
          <c:orientation val="minMax"/>
          <c:max val="1"/>
          <c:min val="-1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395365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121920</xdr:colOff>
      <xdr:row>6</xdr:row>
      <xdr:rowOff>121920</xdr:rowOff>
    </xdr:from>
    <xdr:to>
      <xdr:col>16</xdr:col>
      <xdr:colOff>426720</xdr:colOff>
      <xdr:row>21</xdr:row>
      <xdr:rowOff>121920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541020</xdr:colOff>
      <xdr:row>26</xdr:row>
      <xdr:rowOff>152400</xdr:rowOff>
    </xdr:from>
    <xdr:to>
      <xdr:col>17</xdr:col>
      <xdr:colOff>236220</xdr:colOff>
      <xdr:row>41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590550</xdr:colOff>
      <xdr:row>1</xdr:row>
      <xdr:rowOff>152400</xdr:rowOff>
    </xdr:from>
    <xdr:to>
      <xdr:col>2</xdr:col>
      <xdr:colOff>104775</xdr:colOff>
      <xdr:row>2</xdr:row>
      <xdr:rowOff>66675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/>
      </xdr:nvCxnSpPr>
      <xdr:spPr>
        <a:xfrm flipV="1">
          <a:off x="1362075" y="342900"/>
          <a:ext cx="123825" cy="10477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581025</xdr:colOff>
      <xdr:row>2</xdr:row>
      <xdr:rowOff>142875</xdr:rowOff>
    </xdr:from>
    <xdr:to>
      <xdr:col>2</xdr:col>
      <xdr:colOff>95250</xdr:colOff>
      <xdr:row>3</xdr:row>
      <xdr:rowOff>57150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V="1">
          <a:off x="1352550" y="523875"/>
          <a:ext cx="123825" cy="10477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581025</xdr:colOff>
      <xdr:row>3</xdr:row>
      <xdr:rowOff>133350</xdr:rowOff>
    </xdr:from>
    <xdr:to>
      <xdr:col>2</xdr:col>
      <xdr:colOff>95250</xdr:colOff>
      <xdr:row>4</xdr:row>
      <xdr:rowOff>47625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1352550" y="704850"/>
          <a:ext cx="123825" cy="10477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567690</xdr:colOff>
      <xdr:row>1</xdr:row>
      <xdr:rowOff>129540</xdr:rowOff>
    </xdr:from>
    <xdr:to>
      <xdr:col>2</xdr:col>
      <xdr:colOff>81915</xdr:colOff>
      <xdr:row>2</xdr:row>
      <xdr:rowOff>43815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 flipV="1">
          <a:off x="1261110" y="312420"/>
          <a:ext cx="123825" cy="9715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558165</xdr:colOff>
      <xdr:row>2</xdr:row>
      <xdr:rowOff>120015</xdr:rowOff>
    </xdr:from>
    <xdr:to>
      <xdr:col>2</xdr:col>
      <xdr:colOff>72390</xdr:colOff>
      <xdr:row>3</xdr:row>
      <xdr:rowOff>34290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V="1">
          <a:off x="1251585" y="485775"/>
          <a:ext cx="123825" cy="9715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558165</xdr:colOff>
      <xdr:row>3</xdr:row>
      <xdr:rowOff>110490</xdr:rowOff>
    </xdr:from>
    <xdr:to>
      <xdr:col>2</xdr:col>
      <xdr:colOff>72390</xdr:colOff>
      <xdr:row>4</xdr:row>
      <xdr:rowOff>24765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 flipV="1">
          <a:off x="1251585" y="659130"/>
          <a:ext cx="123825" cy="9715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501015</xdr:colOff>
      <xdr:row>13</xdr:row>
      <xdr:rowOff>22860</xdr:rowOff>
    </xdr:from>
    <xdr:to>
      <xdr:col>22</xdr:col>
      <xdr:colOff>196215</xdr:colOff>
      <xdr:row>30</xdr:row>
      <xdr:rowOff>20955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590550</xdr:colOff>
      <xdr:row>1</xdr:row>
      <xdr:rowOff>47625</xdr:rowOff>
    </xdr:from>
    <xdr:to>
      <xdr:col>18</xdr:col>
      <xdr:colOff>285750</xdr:colOff>
      <xdr:row>15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76200</xdr:colOff>
      <xdr:row>20</xdr:row>
      <xdr:rowOff>13335</xdr:rowOff>
    </xdr:from>
    <xdr:to>
      <xdr:col>14</xdr:col>
      <xdr:colOff>323850</xdr:colOff>
      <xdr:row>34</xdr:row>
      <xdr:rowOff>81915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20</xdr:row>
      <xdr:rowOff>0</xdr:rowOff>
    </xdr:from>
    <xdr:to>
      <xdr:col>14</xdr:col>
      <xdr:colOff>66842</xdr:colOff>
      <xdr:row>34</xdr:row>
      <xdr:rowOff>173790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3</xdr:row>
      <xdr:rowOff>0</xdr:rowOff>
    </xdr:from>
    <xdr:to>
      <xdr:col>14</xdr:col>
      <xdr:colOff>66842</xdr:colOff>
      <xdr:row>17</xdr:row>
      <xdr:rowOff>173790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15875</xdr:colOff>
      <xdr:row>20</xdr:row>
      <xdr:rowOff>0</xdr:rowOff>
    </xdr:from>
    <xdr:to>
      <xdr:col>9</xdr:col>
      <xdr:colOff>365125</xdr:colOff>
      <xdr:row>37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243840</xdr:colOff>
      <xdr:row>0</xdr:row>
      <xdr:rowOff>0</xdr:rowOff>
    </xdr:from>
    <xdr:to>
      <xdr:col>26</xdr:col>
      <xdr:colOff>42608</xdr:colOff>
      <xdr:row>17</xdr:row>
      <xdr:rowOff>56345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57848</xdr:colOff>
      <xdr:row>9</xdr:row>
      <xdr:rowOff>139844</xdr:rowOff>
    </xdr:from>
    <xdr:to>
      <xdr:col>33</xdr:col>
      <xdr:colOff>406651</xdr:colOff>
      <xdr:row>24</xdr:row>
      <xdr:rowOff>64287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3"/>
  <sheetViews>
    <sheetView workbookViewId="0">
      <selection activeCell="U16" sqref="U16"/>
    </sheetView>
  </sheetViews>
  <sheetFormatPr defaultRowHeight="14.4" x14ac:dyDescent="0.3"/>
  <cols>
    <col min="1" max="1" width="11.44140625" style="1" customWidth="1"/>
    <col min="2" max="3" width="13.33203125" style="1" customWidth="1"/>
    <col min="4" max="4" width="4" style="1" customWidth="1"/>
    <col min="5" max="5" width="11.33203125" style="1" customWidth="1"/>
    <col min="6" max="7" width="9.109375" style="1"/>
  </cols>
  <sheetData>
    <row r="1" spans="1:7" x14ac:dyDescent="0.3">
      <c r="A1" t="s">
        <v>0</v>
      </c>
      <c r="B1" s="60" t="s">
        <v>108</v>
      </c>
      <c r="C1" s="60" t="s">
        <v>109</v>
      </c>
      <c r="G1"/>
    </row>
    <row r="2" spans="1:7" x14ac:dyDescent="0.3">
      <c r="A2" s="61">
        <v>42373</v>
      </c>
      <c r="B2">
        <v>17148.939452999999</v>
      </c>
      <c r="C2">
        <v>56.046013000000002</v>
      </c>
      <c r="E2" s="1" t="s">
        <v>2</v>
      </c>
      <c r="F2" s="2">
        <f>CORREL(B2:B173,C2:C173)</f>
        <v>0.84389481949554346</v>
      </c>
      <c r="G2" s="3" t="s">
        <v>110</v>
      </c>
    </row>
    <row r="3" spans="1:7" x14ac:dyDescent="0.3">
      <c r="A3" s="61">
        <v>42374</v>
      </c>
      <c r="B3">
        <v>17158.660156000002</v>
      </c>
      <c r="C3">
        <v>56.898499999999999</v>
      </c>
      <c r="E3" s="3"/>
      <c r="G3"/>
    </row>
    <row r="4" spans="1:7" x14ac:dyDescent="0.3">
      <c r="A4" s="61">
        <v>42375</v>
      </c>
      <c r="B4">
        <v>16906.509765999999</v>
      </c>
      <c r="C4">
        <v>56.729982999999997</v>
      </c>
      <c r="E4" s="1" t="s">
        <v>3</v>
      </c>
      <c r="F4" s="4">
        <f>F2^2</f>
        <v>0.71215846637141589</v>
      </c>
      <c r="G4" s="5" t="s">
        <v>111</v>
      </c>
    </row>
    <row r="5" spans="1:7" x14ac:dyDescent="0.3">
      <c r="A5" s="61">
        <v>42376</v>
      </c>
      <c r="B5">
        <v>16514.099609000001</v>
      </c>
      <c r="C5">
        <v>56.601118</v>
      </c>
      <c r="F5" s="4">
        <f>RSQ(B2:B173,C2:C173)</f>
        <v>0.71215846637141611</v>
      </c>
      <c r="G5" s="4" t="s">
        <v>112</v>
      </c>
    </row>
    <row r="6" spans="1:7" x14ac:dyDescent="0.3">
      <c r="A6" s="61">
        <v>42377</v>
      </c>
      <c r="B6">
        <v>16346.450194999999</v>
      </c>
      <c r="C6">
        <v>55.322391000000003</v>
      </c>
      <c r="G6"/>
    </row>
    <row r="7" spans="1:7" x14ac:dyDescent="0.3">
      <c r="A7" s="61">
        <v>42380</v>
      </c>
      <c r="B7">
        <v>16398.570312</v>
      </c>
      <c r="C7">
        <v>56.779544999999999</v>
      </c>
      <c r="G7"/>
    </row>
    <row r="8" spans="1:7" x14ac:dyDescent="0.3">
      <c r="A8" s="61">
        <v>42381</v>
      </c>
      <c r="B8">
        <v>16516.220702999999</v>
      </c>
      <c r="C8">
        <v>57.076926999999998</v>
      </c>
      <c r="G8"/>
    </row>
    <row r="9" spans="1:7" x14ac:dyDescent="0.3">
      <c r="A9" s="61">
        <v>42382</v>
      </c>
      <c r="B9">
        <v>16151.410156</v>
      </c>
      <c r="C9">
        <v>55.243088</v>
      </c>
      <c r="G9"/>
    </row>
    <row r="10" spans="1:7" x14ac:dyDescent="0.3">
      <c r="A10" s="61">
        <v>42383</v>
      </c>
      <c r="B10">
        <v>16379.049805000001</v>
      </c>
      <c r="C10">
        <v>56.987712999999999</v>
      </c>
      <c r="G10"/>
    </row>
    <row r="11" spans="1:7" x14ac:dyDescent="0.3">
      <c r="A11" s="61">
        <v>42384</v>
      </c>
      <c r="B11">
        <v>15988.080078000001</v>
      </c>
      <c r="C11">
        <v>55.996450000000003</v>
      </c>
      <c r="G11"/>
    </row>
    <row r="12" spans="1:7" x14ac:dyDescent="0.3">
      <c r="A12" s="61">
        <v>42388</v>
      </c>
      <c r="B12">
        <v>16016.019531</v>
      </c>
      <c r="C12">
        <v>56.967888000000002</v>
      </c>
      <c r="G12"/>
    </row>
    <row r="13" spans="1:7" x14ac:dyDescent="0.3">
      <c r="A13" s="61">
        <v>42389</v>
      </c>
      <c r="B13">
        <v>15766.740234000001</v>
      </c>
      <c r="C13">
        <v>55.808107999999997</v>
      </c>
      <c r="G13"/>
    </row>
    <row r="14" spans="1:7" x14ac:dyDescent="0.3">
      <c r="A14" s="61">
        <v>42390</v>
      </c>
      <c r="B14">
        <v>15882.679688</v>
      </c>
      <c r="C14">
        <v>55.292650999999999</v>
      </c>
      <c r="G14"/>
    </row>
    <row r="15" spans="1:7" x14ac:dyDescent="0.3">
      <c r="A15" s="61">
        <v>42391</v>
      </c>
      <c r="B15">
        <v>16093.509765999999</v>
      </c>
      <c r="C15">
        <v>57.225614</v>
      </c>
      <c r="G15"/>
    </row>
    <row r="16" spans="1:7" x14ac:dyDescent="0.3">
      <c r="A16" s="61">
        <v>42394</v>
      </c>
      <c r="B16">
        <v>15885.219727</v>
      </c>
      <c r="C16">
        <v>56.105485999999999</v>
      </c>
      <c r="G16"/>
    </row>
    <row r="17" spans="1:3" customFormat="1" x14ac:dyDescent="0.3">
      <c r="A17" s="61">
        <v>42395</v>
      </c>
      <c r="B17">
        <v>16167.230469</v>
      </c>
      <c r="C17">
        <v>58.018624000000003</v>
      </c>
    </row>
    <row r="18" spans="1:3" customFormat="1" x14ac:dyDescent="0.3">
      <c r="A18" s="61">
        <v>42396</v>
      </c>
      <c r="B18">
        <v>15944.459961</v>
      </c>
      <c r="C18">
        <v>57.790633999999997</v>
      </c>
    </row>
    <row r="19" spans="1:3" customFormat="1" x14ac:dyDescent="0.3">
      <c r="A19" s="61">
        <v>42397</v>
      </c>
      <c r="B19">
        <v>16069.639648</v>
      </c>
      <c r="C19">
        <v>58.375478999999999</v>
      </c>
    </row>
    <row r="20" spans="1:3" customFormat="1" x14ac:dyDescent="0.3">
      <c r="A20" s="61">
        <v>42398</v>
      </c>
      <c r="B20">
        <v>16466.300781000002</v>
      </c>
      <c r="C20">
        <v>61.458308000000002</v>
      </c>
    </row>
    <row r="21" spans="1:3" customFormat="1" x14ac:dyDescent="0.3">
      <c r="A21" s="61">
        <v>42401</v>
      </c>
      <c r="B21">
        <v>16449.179688</v>
      </c>
      <c r="C21">
        <v>61.200581</v>
      </c>
    </row>
    <row r="22" spans="1:3" customFormat="1" x14ac:dyDescent="0.3">
      <c r="A22" s="61">
        <v>42402</v>
      </c>
      <c r="B22">
        <v>16153.540039</v>
      </c>
      <c r="C22">
        <v>61.775511999999999</v>
      </c>
    </row>
    <row r="23" spans="1:3" customFormat="1" x14ac:dyDescent="0.3">
      <c r="A23" s="61">
        <v>42403</v>
      </c>
      <c r="B23">
        <v>16336.660156</v>
      </c>
      <c r="C23">
        <v>61.061801000000003</v>
      </c>
    </row>
    <row r="24" spans="1:3" customFormat="1" x14ac:dyDescent="0.3">
      <c r="A24" s="61">
        <v>42404</v>
      </c>
      <c r="B24">
        <v>16416.580077999999</v>
      </c>
      <c r="C24">
        <v>59.327091000000003</v>
      </c>
    </row>
    <row r="25" spans="1:3" customFormat="1" x14ac:dyDescent="0.3">
      <c r="A25" s="61">
        <v>42405</v>
      </c>
      <c r="B25">
        <v>16204.969727</v>
      </c>
      <c r="C25">
        <v>58.881025999999999</v>
      </c>
    </row>
    <row r="26" spans="1:3" customFormat="1" x14ac:dyDescent="0.3">
      <c r="A26" s="61">
        <v>42408</v>
      </c>
      <c r="B26">
        <v>16027.049805000001</v>
      </c>
      <c r="C26">
        <v>59.683945999999999</v>
      </c>
    </row>
    <row r="27" spans="1:3" customFormat="1" x14ac:dyDescent="0.3">
      <c r="A27" s="61">
        <v>42409</v>
      </c>
      <c r="B27">
        <v>16014.379883</v>
      </c>
      <c r="C27">
        <v>60.952764999999999</v>
      </c>
    </row>
    <row r="28" spans="1:3" customFormat="1" x14ac:dyDescent="0.3">
      <c r="A28" s="61">
        <v>42410</v>
      </c>
      <c r="B28">
        <v>15914.740234000001</v>
      </c>
      <c r="C28">
        <v>60.348094000000003</v>
      </c>
    </row>
    <row r="29" spans="1:3" customFormat="1" x14ac:dyDescent="0.3">
      <c r="A29" s="61">
        <v>42411</v>
      </c>
      <c r="B29">
        <v>15660.179688</v>
      </c>
      <c r="C29">
        <v>59.446044999999998</v>
      </c>
    </row>
    <row r="30" spans="1:3" customFormat="1" x14ac:dyDescent="0.3">
      <c r="A30" s="61">
        <v>42412</v>
      </c>
      <c r="B30">
        <v>15973.839844</v>
      </c>
      <c r="C30">
        <v>60.774338</v>
      </c>
    </row>
    <row r="31" spans="1:3" customFormat="1" x14ac:dyDescent="0.3">
      <c r="A31" s="61">
        <v>42416</v>
      </c>
      <c r="B31">
        <v>16196.410156</v>
      </c>
      <c r="C31">
        <v>61.121277999999997</v>
      </c>
    </row>
    <row r="32" spans="1:3" customFormat="1" x14ac:dyDescent="0.3">
      <c r="A32" s="61">
        <v>42417</v>
      </c>
      <c r="B32">
        <v>16453.830077999999</v>
      </c>
      <c r="C32">
        <v>62.40992</v>
      </c>
    </row>
    <row r="33" spans="1:3" customFormat="1" x14ac:dyDescent="0.3">
      <c r="A33" s="61">
        <v>42418</v>
      </c>
      <c r="B33">
        <v>16413.429688</v>
      </c>
      <c r="C33">
        <v>62.330621000000001</v>
      </c>
    </row>
    <row r="34" spans="1:3" customFormat="1" x14ac:dyDescent="0.3">
      <c r="A34" s="61">
        <v>42419</v>
      </c>
      <c r="B34">
        <v>16391.990234000001</v>
      </c>
      <c r="C34">
        <v>62.380183000000002</v>
      </c>
    </row>
    <row r="35" spans="1:3" customFormat="1" x14ac:dyDescent="0.3">
      <c r="A35" s="61">
        <v>42422</v>
      </c>
      <c r="B35">
        <v>16620.660156000002</v>
      </c>
      <c r="C35">
        <v>62.994765000000001</v>
      </c>
    </row>
    <row r="36" spans="1:3" customFormat="1" x14ac:dyDescent="0.3">
      <c r="A36" s="61">
        <v>42423</v>
      </c>
      <c r="B36">
        <v>16431.779297000001</v>
      </c>
      <c r="C36">
        <v>62.588346999999999</v>
      </c>
    </row>
    <row r="37" spans="1:3" customFormat="1" x14ac:dyDescent="0.3">
      <c r="A37" s="61">
        <v>42424</v>
      </c>
      <c r="B37">
        <v>16484.990234000001</v>
      </c>
      <c r="C37">
        <v>63.103803999999997</v>
      </c>
    </row>
    <row r="38" spans="1:3" customFormat="1" x14ac:dyDescent="0.3">
      <c r="A38" s="61">
        <v>42425</v>
      </c>
      <c r="B38">
        <v>16697.289062</v>
      </c>
      <c r="C38">
        <v>63.946379999999998</v>
      </c>
    </row>
    <row r="39" spans="1:3" customFormat="1" x14ac:dyDescent="0.3">
      <c r="A39" s="61">
        <v>42426</v>
      </c>
      <c r="B39">
        <v>16639.970702999999</v>
      </c>
      <c r="C39">
        <v>63.292143000000003</v>
      </c>
    </row>
    <row r="40" spans="1:3" customFormat="1" x14ac:dyDescent="0.3">
      <c r="A40" s="61">
        <v>42429</v>
      </c>
      <c r="B40">
        <v>16516.5</v>
      </c>
      <c r="C40">
        <v>62.737037999999998</v>
      </c>
    </row>
    <row r="41" spans="1:3" customFormat="1" x14ac:dyDescent="0.3">
      <c r="A41" s="61">
        <v>42430</v>
      </c>
      <c r="B41">
        <v>16865.080077999999</v>
      </c>
      <c r="C41">
        <v>63.708472</v>
      </c>
    </row>
    <row r="42" spans="1:3" customFormat="1" x14ac:dyDescent="0.3">
      <c r="A42" s="61">
        <v>42431</v>
      </c>
      <c r="B42">
        <v>16899.320312</v>
      </c>
      <c r="C42">
        <v>63.926551000000003</v>
      </c>
    </row>
    <row r="43" spans="1:3" customFormat="1" x14ac:dyDescent="0.3">
      <c r="A43" s="61">
        <v>42432</v>
      </c>
      <c r="B43">
        <v>16943.900390999999</v>
      </c>
      <c r="C43">
        <v>64.630347</v>
      </c>
    </row>
    <row r="44" spans="1:3" customFormat="1" x14ac:dyDescent="0.3">
      <c r="A44" s="61">
        <v>42433</v>
      </c>
      <c r="B44">
        <v>17006.769531000002</v>
      </c>
      <c r="C44">
        <v>64.372624000000002</v>
      </c>
    </row>
    <row r="45" spans="1:3" customFormat="1" x14ac:dyDescent="0.3">
      <c r="A45" s="61">
        <v>42436</v>
      </c>
      <c r="B45">
        <v>17073.949218999998</v>
      </c>
      <c r="C45">
        <v>63.678735000000003</v>
      </c>
    </row>
    <row r="46" spans="1:3" customFormat="1" x14ac:dyDescent="0.3">
      <c r="A46" s="61">
        <v>42437</v>
      </c>
      <c r="B46">
        <v>16964.099609000001</v>
      </c>
      <c r="C46">
        <v>64.303235999999998</v>
      </c>
    </row>
    <row r="47" spans="1:3" customFormat="1" x14ac:dyDescent="0.3">
      <c r="A47" s="61">
        <v>42438</v>
      </c>
      <c r="B47">
        <v>17000.359375</v>
      </c>
      <c r="C47">
        <v>64.798867000000001</v>
      </c>
    </row>
    <row r="48" spans="1:3" customFormat="1" x14ac:dyDescent="0.3">
      <c r="A48" s="61">
        <v>42439</v>
      </c>
      <c r="B48">
        <v>16995.130859000001</v>
      </c>
      <c r="C48">
        <v>64.649604999999994</v>
      </c>
    </row>
    <row r="49" spans="1:3" customFormat="1" x14ac:dyDescent="0.3">
      <c r="A49" s="61">
        <v>42440</v>
      </c>
      <c r="B49">
        <v>17213.310547000001</v>
      </c>
      <c r="C49">
        <v>65.654625999999993</v>
      </c>
    </row>
    <row r="50" spans="1:3" customFormat="1" x14ac:dyDescent="0.3">
      <c r="A50" s="61">
        <v>42443</v>
      </c>
      <c r="B50">
        <v>17229.130859000001</v>
      </c>
      <c r="C50">
        <v>66.500433000000001</v>
      </c>
    </row>
    <row r="51" spans="1:3" customFormat="1" x14ac:dyDescent="0.3">
      <c r="A51" s="61">
        <v>42444</v>
      </c>
      <c r="B51">
        <v>17251.529297000001</v>
      </c>
      <c r="C51">
        <v>66.709396999999996</v>
      </c>
    </row>
    <row r="52" spans="1:3" customFormat="1" x14ac:dyDescent="0.3">
      <c r="A52" s="61">
        <v>42445</v>
      </c>
      <c r="B52">
        <v>17325.759765999999</v>
      </c>
      <c r="C52">
        <v>66.281516999999994</v>
      </c>
    </row>
    <row r="53" spans="1:3" customFormat="1" x14ac:dyDescent="0.3">
      <c r="A53" s="61">
        <v>42446</v>
      </c>
      <c r="B53">
        <v>17481.490234000001</v>
      </c>
      <c r="C53">
        <v>65.525262999999995</v>
      </c>
    </row>
    <row r="54" spans="1:3" customFormat="1" x14ac:dyDescent="0.3">
      <c r="A54" s="61">
        <v>42447</v>
      </c>
      <c r="B54">
        <v>17602.300781000002</v>
      </c>
      <c r="C54">
        <v>64.191873999999999</v>
      </c>
    </row>
    <row r="55" spans="1:3" customFormat="1" x14ac:dyDescent="0.3">
      <c r="A55" s="61">
        <v>42450</v>
      </c>
      <c r="B55">
        <v>17623.869140999999</v>
      </c>
      <c r="C55">
        <v>63.953052</v>
      </c>
    </row>
    <row r="56" spans="1:3" customFormat="1" x14ac:dyDescent="0.3">
      <c r="A56" s="61">
        <v>42451</v>
      </c>
      <c r="B56">
        <v>17582.570312</v>
      </c>
      <c r="C56">
        <v>65.097382999999994</v>
      </c>
    </row>
    <row r="57" spans="1:3" customFormat="1" x14ac:dyDescent="0.3">
      <c r="A57" s="61">
        <v>42452</v>
      </c>
      <c r="B57">
        <v>17502.589843999998</v>
      </c>
      <c r="C57">
        <v>65.316299000000001</v>
      </c>
    </row>
    <row r="58" spans="1:3" customFormat="1" x14ac:dyDescent="0.3">
      <c r="A58" s="61">
        <v>42453</v>
      </c>
      <c r="B58">
        <v>17515.730468999998</v>
      </c>
      <c r="C58">
        <v>63.704284999999999</v>
      </c>
    </row>
    <row r="59" spans="1:3" customFormat="1" x14ac:dyDescent="0.3">
      <c r="A59" s="61">
        <v>42457</v>
      </c>
      <c r="B59">
        <v>17535.390625</v>
      </c>
      <c r="C59">
        <v>64.361034000000004</v>
      </c>
    </row>
    <row r="60" spans="1:3" customFormat="1" x14ac:dyDescent="0.3">
      <c r="A60" s="61">
        <v>42458</v>
      </c>
      <c r="B60">
        <v>17633.109375</v>
      </c>
      <c r="C60">
        <v>65.246645000000001</v>
      </c>
    </row>
    <row r="61" spans="1:3" customFormat="1" x14ac:dyDescent="0.3">
      <c r="A61" s="61">
        <v>42459</v>
      </c>
      <c r="B61">
        <v>17716.660156000002</v>
      </c>
      <c r="C61">
        <v>64.848616000000007</v>
      </c>
    </row>
    <row r="62" spans="1:3" customFormat="1" x14ac:dyDescent="0.3">
      <c r="A62" s="61">
        <v>42460</v>
      </c>
      <c r="B62">
        <v>17685.089843999998</v>
      </c>
      <c r="C62">
        <v>66.052648000000005</v>
      </c>
    </row>
    <row r="63" spans="1:3" customFormat="1" x14ac:dyDescent="0.3">
      <c r="A63" s="61">
        <v>42461</v>
      </c>
      <c r="B63">
        <v>17792.75</v>
      </c>
      <c r="C63">
        <v>65.764077</v>
      </c>
    </row>
    <row r="64" spans="1:3" customFormat="1" x14ac:dyDescent="0.3">
      <c r="A64" s="61">
        <v>42464</v>
      </c>
      <c r="B64">
        <v>17737</v>
      </c>
      <c r="C64">
        <v>65.226746000000006</v>
      </c>
    </row>
    <row r="65" spans="1:3" customFormat="1" x14ac:dyDescent="0.3">
      <c r="A65" s="61">
        <v>42465</v>
      </c>
      <c r="B65">
        <v>17603.320312</v>
      </c>
      <c r="C65">
        <v>64.659558000000004</v>
      </c>
    </row>
    <row r="66" spans="1:3" customFormat="1" x14ac:dyDescent="0.3">
      <c r="A66" s="61">
        <v>42466</v>
      </c>
      <c r="B66">
        <v>17716.050781000002</v>
      </c>
      <c r="C66">
        <v>64.629699000000002</v>
      </c>
    </row>
    <row r="67" spans="1:3" customFormat="1" x14ac:dyDescent="0.3">
      <c r="A67" s="61">
        <v>42467</v>
      </c>
      <c r="B67">
        <v>17541.960938</v>
      </c>
      <c r="C67">
        <v>63.943106999999998</v>
      </c>
    </row>
    <row r="68" spans="1:3" customFormat="1" x14ac:dyDescent="0.3">
      <c r="A68" s="61">
        <v>42468</v>
      </c>
      <c r="B68">
        <v>17576.960938</v>
      </c>
      <c r="C68">
        <v>63.336114999999999</v>
      </c>
    </row>
    <row r="69" spans="1:3" customFormat="1" x14ac:dyDescent="0.3">
      <c r="A69" s="61">
        <v>42471</v>
      </c>
      <c r="B69">
        <v>17556.410156000002</v>
      </c>
      <c r="C69">
        <v>63.963005000000003</v>
      </c>
    </row>
    <row r="70" spans="1:3" customFormat="1" x14ac:dyDescent="0.3">
      <c r="A70" s="61">
        <v>42472</v>
      </c>
      <c r="B70">
        <v>17721.25</v>
      </c>
      <c r="C70">
        <v>62.83858</v>
      </c>
    </row>
    <row r="71" spans="1:3" customFormat="1" x14ac:dyDescent="0.3">
      <c r="A71" s="61">
        <v>42473</v>
      </c>
      <c r="B71">
        <v>17908.279297000001</v>
      </c>
      <c r="C71">
        <v>63.634635000000003</v>
      </c>
    </row>
    <row r="72" spans="1:3" customFormat="1" x14ac:dyDescent="0.3">
      <c r="A72" s="61">
        <v>42474</v>
      </c>
      <c r="B72">
        <v>17926.429688</v>
      </c>
      <c r="C72">
        <v>63.356012999999997</v>
      </c>
    </row>
    <row r="73" spans="1:3" customFormat="1" x14ac:dyDescent="0.3">
      <c r="A73" s="61">
        <v>42475</v>
      </c>
      <c r="B73">
        <v>17897.460938</v>
      </c>
      <c r="C73">
        <v>64.122219999999999</v>
      </c>
    </row>
    <row r="74" spans="1:3" customFormat="1" x14ac:dyDescent="0.3">
      <c r="A74" s="61">
        <v>42478</v>
      </c>
      <c r="B74">
        <v>18004.160156000002</v>
      </c>
      <c r="C74">
        <v>63.823695999999998</v>
      </c>
    </row>
    <row r="75" spans="1:3" customFormat="1" x14ac:dyDescent="0.3">
      <c r="A75" s="61">
        <v>42479</v>
      </c>
      <c r="B75">
        <v>18053.599609000001</v>
      </c>
      <c r="C75">
        <v>63.853546999999999</v>
      </c>
    </row>
    <row r="76" spans="1:3" customFormat="1" x14ac:dyDescent="0.3">
      <c r="A76" s="61">
        <v>42480</v>
      </c>
      <c r="B76">
        <v>18096.269531000002</v>
      </c>
      <c r="C76">
        <v>63.813743000000002</v>
      </c>
    </row>
    <row r="77" spans="1:3" customFormat="1" x14ac:dyDescent="0.3">
      <c r="A77" s="61">
        <v>42481</v>
      </c>
      <c r="B77">
        <v>17982.519531000002</v>
      </c>
      <c r="C77">
        <v>63.495325999999999</v>
      </c>
    </row>
    <row r="78" spans="1:3" customFormat="1" x14ac:dyDescent="0.3">
      <c r="A78" s="61">
        <v>42482</v>
      </c>
      <c r="B78">
        <v>18003.75</v>
      </c>
      <c r="C78">
        <v>63.674438000000002</v>
      </c>
    </row>
    <row r="79" spans="1:3" customFormat="1" x14ac:dyDescent="0.3">
      <c r="A79" s="61">
        <v>42485</v>
      </c>
      <c r="B79">
        <v>17977.240234000001</v>
      </c>
      <c r="C79">
        <v>63.853546999999999</v>
      </c>
    </row>
    <row r="80" spans="1:3" customFormat="1" x14ac:dyDescent="0.3">
      <c r="A80" s="61">
        <v>42486</v>
      </c>
      <c r="B80">
        <v>17990.320312</v>
      </c>
      <c r="C80">
        <v>64.092369000000005</v>
      </c>
    </row>
    <row r="81" spans="1:3" customFormat="1" x14ac:dyDescent="0.3">
      <c r="A81" s="61">
        <v>42487</v>
      </c>
      <c r="B81">
        <v>18041.550781000002</v>
      </c>
      <c r="C81">
        <v>63.813743000000002</v>
      </c>
    </row>
    <row r="82" spans="1:3" customFormat="1" x14ac:dyDescent="0.3">
      <c r="A82" s="61">
        <v>42488</v>
      </c>
      <c r="B82">
        <v>17830.759765999999</v>
      </c>
      <c r="C82">
        <v>62.55001</v>
      </c>
    </row>
    <row r="83" spans="1:3" customFormat="1" x14ac:dyDescent="0.3">
      <c r="A83" s="61">
        <v>42489</v>
      </c>
      <c r="B83">
        <v>17773.640625</v>
      </c>
      <c r="C83">
        <v>61.405678999999999</v>
      </c>
    </row>
    <row r="84" spans="1:3" customFormat="1" x14ac:dyDescent="0.3">
      <c r="A84" s="61">
        <v>42492</v>
      </c>
      <c r="B84">
        <v>17891.160156000002</v>
      </c>
      <c r="C84">
        <v>62.699268000000004</v>
      </c>
    </row>
    <row r="85" spans="1:3" customFormat="1" x14ac:dyDescent="0.3">
      <c r="A85" s="61">
        <v>42493</v>
      </c>
      <c r="B85">
        <v>17750.910156000002</v>
      </c>
      <c r="C85">
        <v>61.962918999999999</v>
      </c>
    </row>
    <row r="86" spans="1:3" customFormat="1" x14ac:dyDescent="0.3">
      <c r="A86" s="61">
        <v>42494</v>
      </c>
      <c r="B86">
        <v>17651.259765999999</v>
      </c>
      <c r="C86">
        <v>62.271391999999999</v>
      </c>
    </row>
    <row r="87" spans="1:3" customFormat="1" x14ac:dyDescent="0.3">
      <c r="A87" s="61">
        <v>42495</v>
      </c>
      <c r="B87">
        <v>17660.710938</v>
      </c>
      <c r="C87">
        <v>62.888333000000003</v>
      </c>
    </row>
    <row r="88" spans="1:3" customFormat="1" x14ac:dyDescent="0.3">
      <c r="A88" s="61">
        <v>42496</v>
      </c>
      <c r="B88">
        <v>17740.630859000001</v>
      </c>
      <c r="C88">
        <v>63.714238000000002</v>
      </c>
    </row>
    <row r="89" spans="1:3" customFormat="1" x14ac:dyDescent="0.3">
      <c r="A89" s="61">
        <v>42499</v>
      </c>
      <c r="B89">
        <v>17705.910156000002</v>
      </c>
      <c r="C89">
        <v>64.181921000000003</v>
      </c>
    </row>
    <row r="90" spans="1:3" customFormat="1" x14ac:dyDescent="0.3">
      <c r="A90" s="61">
        <v>42500</v>
      </c>
      <c r="B90">
        <v>17928.349609000001</v>
      </c>
      <c r="C90">
        <v>64.271473999999998</v>
      </c>
    </row>
    <row r="91" spans="1:3" customFormat="1" x14ac:dyDescent="0.3">
      <c r="A91" s="61">
        <v>42501</v>
      </c>
      <c r="B91">
        <v>17711.119140999999</v>
      </c>
      <c r="C91">
        <v>63.306260000000002</v>
      </c>
    </row>
    <row r="92" spans="1:3" customFormat="1" x14ac:dyDescent="0.3">
      <c r="A92" s="61">
        <v>42502</v>
      </c>
      <c r="B92">
        <v>17720.5</v>
      </c>
      <c r="C92">
        <v>63.863500000000002</v>
      </c>
    </row>
    <row r="93" spans="1:3" customFormat="1" x14ac:dyDescent="0.3">
      <c r="A93" s="61">
        <v>42503</v>
      </c>
      <c r="B93">
        <v>17535.320312</v>
      </c>
      <c r="C93">
        <v>63.365966</v>
      </c>
    </row>
    <row r="94" spans="1:3" customFormat="1" x14ac:dyDescent="0.3">
      <c r="A94" s="61">
        <v>42506</v>
      </c>
      <c r="B94">
        <v>17710.710938</v>
      </c>
      <c r="C94">
        <v>63.415717999999998</v>
      </c>
    </row>
    <row r="95" spans="1:3" customFormat="1" x14ac:dyDescent="0.3">
      <c r="A95" s="61">
        <v>42507</v>
      </c>
      <c r="B95">
        <v>17529.980468999998</v>
      </c>
      <c r="C95">
        <v>62.221634999999999</v>
      </c>
    </row>
    <row r="96" spans="1:3" customFormat="1" x14ac:dyDescent="0.3">
      <c r="A96" s="61">
        <v>42508</v>
      </c>
      <c r="B96">
        <v>17526.619140999999</v>
      </c>
      <c r="C96">
        <v>62.739071000000003</v>
      </c>
    </row>
    <row r="97" spans="1:3" customFormat="1" x14ac:dyDescent="0.3">
      <c r="A97" s="61">
        <v>42509</v>
      </c>
      <c r="B97">
        <v>17435.400390999999</v>
      </c>
      <c r="C97">
        <v>62.729121999999997</v>
      </c>
    </row>
    <row r="98" spans="1:3" customFormat="1" x14ac:dyDescent="0.3">
      <c r="A98" s="61">
        <v>42510</v>
      </c>
      <c r="B98">
        <v>17500.939452999999</v>
      </c>
      <c r="C98">
        <v>63.306260000000002</v>
      </c>
    </row>
    <row r="99" spans="1:3" customFormat="1" x14ac:dyDescent="0.3">
      <c r="A99" s="61">
        <v>42513</v>
      </c>
      <c r="B99">
        <v>17492.929688</v>
      </c>
      <c r="C99">
        <v>63.256506999999999</v>
      </c>
    </row>
    <row r="100" spans="1:3" customFormat="1" x14ac:dyDescent="0.3">
      <c r="A100" s="61">
        <v>42514</v>
      </c>
      <c r="B100">
        <v>17706.050781000002</v>
      </c>
      <c r="C100">
        <v>65.296401000000003</v>
      </c>
    </row>
    <row r="101" spans="1:3" customFormat="1" x14ac:dyDescent="0.3">
      <c r="A101" s="61">
        <v>42515</v>
      </c>
      <c r="B101">
        <v>17851.509765999999</v>
      </c>
      <c r="C101">
        <v>65.176990000000004</v>
      </c>
    </row>
    <row r="102" spans="1:3" customFormat="1" x14ac:dyDescent="0.3">
      <c r="A102" s="61">
        <v>42516</v>
      </c>
      <c r="B102">
        <v>17828.289062</v>
      </c>
      <c r="C102">
        <v>64.699354</v>
      </c>
    </row>
    <row r="103" spans="1:3" customFormat="1" x14ac:dyDescent="0.3">
      <c r="A103" s="61">
        <v>42517</v>
      </c>
      <c r="B103">
        <v>17873.220702999999</v>
      </c>
      <c r="C103">
        <v>65.346149999999994</v>
      </c>
    </row>
    <row r="104" spans="1:3" x14ac:dyDescent="0.3">
      <c r="A104" s="61">
        <v>42521</v>
      </c>
      <c r="B104">
        <v>17787.199218999998</v>
      </c>
      <c r="C104">
        <v>65.684477000000001</v>
      </c>
    </row>
    <row r="105" spans="1:3" x14ac:dyDescent="0.3">
      <c r="A105" s="61">
        <v>42522</v>
      </c>
      <c r="B105">
        <v>17789.669922000001</v>
      </c>
      <c r="C105">
        <v>65.276494999999997</v>
      </c>
    </row>
    <row r="106" spans="1:3" x14ac:dyDescent="0.3">
      <c r="A106" s="61">
        <v>42523</v>
      </c>
      <c r="B106">
        <v>17838.560547000001</v>
      </c>
      <c r="C106">
        <v>64.828717999999995</v>
      </c>
    </row>
    <row r="107" spans="1:3" x14ac:dyDescent="0.3">
      <c r="A107" s="61">
        <v>42524</v>
      </c>
      <c r="B107">
        <v>17807.060547000001</v>
      </c>
      <c r="C107">
        <v>64.749110000000002</v>
      </c>
    </row>
    <row r="108" spans="1:3" x14ac:dyDescent="0.3">
      <c r="A108" s="61">
        <v>42527</v>
      </c>
      <c r="B108">
        <v>17920.330077999999</v>
      </c>
      <c r="C108">
        <v>64.808812000000003</v>
      </c>
    </row>
    <row r="109" spans="1:3" x14ac:dyDescent="0.3">
      <c r="A109" s="61">
        <v>42528</v>
      </c>
      <c r="B109">
        <v>17938.279297000001</v>
      </c>
      <c r="C109">
        <v>64.569997999999998</v>
      </c>
    </row>
    <row r="110" spans="1:3" x14ac:dyDescent="0.3">
      <c r="A110" s="61">
        <v>42529</v>
      </c>
      <c r="B110">
        <v>18005.050781000002</v>
      </c>
      <c r="C110">
        <v>65.220000999999996</v>
      </c>
    </row>
    <row r="111" spans="1:3" x14ac:dyDescent="0.3">
      <c r="A111" s="61">
        <v>42530</v>
      </c>
      <c r="B111">
        <v>17985.189452999999</v>
      </c>
      <c r="C111">
        <v>65.660004000000001</v>
      </c>
    </row>
    <row r="112" spans="1:3" x14ac:dyDescent="0.3">
      <c r="A112" s="61">
        <v>42531</v>
      </c>
      <c r="B112">
        <v>17865.339843999998</v>
      </c>
      <c r="C112">
        <v>65.580001999999993</v>
      </c>
    </row>
    <row r="113" spans="1:3" x14ac:dyDescent="0.3">
      <c r="A113" s="61">
        <v>42534</v>
      </c>
      <c r="B113">
        <v>17732.480468999998</v>
      </c>
      <c r="C113">
        <v>65.110000999999997</v>
      </c>
    </row>
    <row r="114" spans="1:3" x14ac:dyDescent="0.3">
      <c r="A114" s="61">
        <v>42535</v>
      </c>
      <c r="B114">
        <v>17674.820312</v>
      </c>
      <c r="C114">
        <v>64.889999000000003</v>
      </c>
    </row>
    <row r="115" spans="1:3" x14ac:dyDescent="0.3">
      <c r="A115" s="61">
        <v>42536</v>
      </c>
      <c r="B115">
        <v>17640.169922000001</v>
      </c>
      <c r="C115">
        <v>64.800003000000004</v>
      </c>
    </row>
    <row r="116" spans="1:3" x14ac:dyDescent="0.3">
      <c r="A116" s="61">
        <v>42537</v>
      </c>
      <c r="B116">
        <v>17733.099609000001</v>
      </c>
      <c r="C116">
        <v>64.889999000000003</v>
      </c>
    </row>
    <row r="117" spans="1:3" x14ac:dyDescent="0.3">
      <c r="A117" s="61">
        <v>42538</v>
      </c>
      <c r="B117">
        <v>17675.160156000002</v>
      </c>
      <c r="C117">
        <v>63.880001</v>
      </c>
    </row>
    <row r="118" spans="1:3" x14ac:dyDescent="0.3">
      <c r="A118" s="61">
        <v>42541</v>
      </c>
      <c r="B118">
        <v>17804.869140999999</v>
      </c>
      <c r="C118">
        <v>63.09</v>
      </c>
    </row>
    <row r="119" spans="1:3" x14ac:dyDescent="0.3">
      <c r="A119" s="61">
        <v>42542</v>
      </c>
      <c r="B119">
        <v>17829.730468999998</v>
      </c>
      <c r="C119">
        <v>62.970001000000003</v>
      </c>
    </row>
    <row r="120" spans="1:3" x14ac:dyDescent="0.3">
      <c r="A120" s="61">
        <v>42543</v>
      </c>
      <c r="B120">
        <v>17780.830077999999</v>
      </c>
      <c r="C120">
        <v>63.09</v>
      </c>
    </row>
    <row r="121" spans="1:3" x14ac:dyDescent="0.3">
      <c r="A121" s="61">
        <v>42544</v>
      </c>
      <c r="B121">
        <v>18011.070312</v>
      </c>
      <c r="C121">
        <v>64.410004000000001</v>
      </c>
    </row>
    <row r="122" spans="1:3" x14ac:dyDescent="0.3">
      <c r="A122" s="61">
        <v>42545</v>
      </c>
      <c r="B122">
        <v>17400.75</v>
      </c>
      <c r="C122">
        <v>63</v>
      </c>
    </row>
    <row r="123" spans="1:3" x14ac:dyDescent="0.3">
      <c r="A123" s="61">
        <v>42548</v>
      </c>
      <c r="B123">
        <v>17140.240234000001</v>
      </c>
      <c r="C123">
        <v>61.43</v>
      </c>
    </row>
    <row r="124" spans="1:3" x14ac:dyDescent="0.3">
      <c r="A124" s="61">
        <v>42549</v>
      </c>
      <c r="B124">
        <v>17409.720702999999</v>
      </c>
      <c r="C124">
        <v>62.599997999999999</v>
      </c>
    </row>
    <row r="125" spans="1:3" x14ac:dyDescent="0.3">
      <c r="A125" s="61">
        <v>42550</v>
      </c>
      <c r="B125">
        <v>17694.679688</v>
      </c>
      <c r="C125">
        <v>64.089995999999999</v>
      </c>
    </row>
    <row r="126" spans="1:3" x14ac:dyDescent="0.3">
      <c r="A126" s="61">
        <v>42551</v>
      </c>
      <c r="B126">
        <v>17929.990234000001</v>
      </c>
      <c r="C126">
        <v>64.669998000000007</v>
      </c>
    </row>
    <row r="127" spans="1:3" x14ac:dyDescent="0.3">
      <c r="A127" s="61">
        <v>42552</v>
      </c>
      <c r="B127">
        <v>17949.369140999999</v>
      </c>
      <c r="C127">
        <v>64.769997000000004</v>
      </c>
    </row>
    <row r="128" spans="1:3" x14ac:dyDescent="0.3">
      <c r="A128" s="61">
        <v>42556</v>
      </c>
      <c r="B128">
        <v>17840.619140999999</v>
      </c>
      <c r="C128">
        <v>64.589995999999999</v>
      </c>
    </row>
    <row r="129" spans="1:3" x14ac:dyDescent="0.3">
      <c r="A129" s="61">
        <v>42557</v>
      </c>
      <c r="B129">
        <v>17918.619140999999</v>
      </c>
      <c r="C129">
        <v>64.739998</v>
      </c>
    </row>
    <row r="130" spans="1:3" x14ac:dyDescent="0.3">
      <c r="A130" s="61">
        <v>42558</v>
      </c>
      <c r="B130">
        <v>17895.880859000001</v>
      </c>
      <c r="C130">
        <v>64.919998000000007</v>
      </c>
    </row>
    <row r="131" spans="1:3" x14ac:dyDescent="0.3">
      <c r="A131" s="61">
        <v>42559</v>
      </c>
      <c r="B131">
        <v>18146.740234000001</v>
      </c>
      <c r="C131">
        <v>65.879997000000003</v>
      </c>
    </row>
    <row r="132" spans="1:3" x14ac:dyDescent="0.3">
      <c r="A132" s="61">
        <v>42562</v>
      </c>
      <c r="B132">
        <v>18226.929688</v>
      </c>
      <c r="C132">
        <v>66.430000000000007</v>
      </c>
    </row>
    <row r="133" spans="1:3" x14ac:dyDescent="0.3">
      <c r="A133" s="61">
        <v>42563</v>
      </c>
      <c r="B133">
        <v>18347.669922000001</v>
      </c>
      <c r="C133">
        <v>67.309997999999993</v>
      </c>
    </row>
    <row r="134" spans="1:3" x14ac:dyDescent="0.3">
      <c r="A134" s="61">
        <v>42564</v>
      </c>
      <c r="B134">
        <v>18372.119140999999</v>
      </c>
      <c r="C134">
        <v>67.169998000000007</v>
      </c>
    </row>
    <row r="135" spans="1:3" x14ac:dyDescent="0.3">
      <c r="A135" s="61">
        <v>42565</v>
      </c>
      <c r="B135">
        <v>18506.410156000002</v>
      </c>
      <c r="C135">
        <v>67.370002999999997</v>
      </c>
    </row>
    <row r="136" spans="1:3" x14ac:dyDescent="0.3">
      <c r="A136" s="61">
        <v>42566</v>
      </c>
      <c r="B136">
        <v>18516.550781000002</v>
      </c>
      <c r="C136">
        <v>67.510002</v>
      </c>
    </row>
    <row r="137" spans="1:3" x14ac:dyDescent="0.3">
      <c r="A137" s="61">
        <v>42569</v>
      </c>
      <c r="B137">
        <v>18533.050781000002</v>
      </c>
      <c r="C137">
        <v>67.599997999999999</v>
      </c>
    </row>
    <row r="138" spans="1:3" x14ac:dyDescent="0.3">
      <c r="A138" s="61">
        <v>42570</v>
      </c>
      <c r="B138">
        <v>18559.009765999999</v>
      </c>
      <c r="C138">
        <v>68.069999999999993</v>
      </c>
    </row>
    <row r="139" spans="1:3" x14ac:dyDescent="0.3">
      <c r="A139" s="61">
        <v>42571</v>
      </c>
      <c r="B139">
        <v>18595.029297000001</v>
      </c>
      <c r="C139">
        <v>67.739998</v>
      </c>
    </row>
    <row r="140" spans="1:3" x14ac:dyDescent="0.3">
      <c r="A140" s="61">
        <v>42572</v>
      </c>
      <c r="B140">
        <v>18517.230468999998</v>
      </c>
      <c r="C140">
        <v>67.370002999999997</v>
      </c>
    </row>
    <row r="141" spans="1:3" x14ac:dyDescent="0.3">
      <c r="A141" s="61">
        <v>42573</v>
      </c>
      <c r="B141">
        <v>18570.849609000001</v>
      </c>
      <c r="C141">
        <v>67.790001000000004</v>
      </c>
    </row>
    <row r="142" spans="1:3" x14ac:dyDescent="0.3">
      <c r="A142" s="61">
        <v>42576</v>
      </c>
      <c r="B142">
        <v>18493.060547000001</v>
      </c>
      <c r="C142">
        <v>68.440002000000007</v>
      </c>
    </row>
    <row r="143" spans="1:3" x14ac:dyDescent="0.3">
      <c r="A143" s="61">
        <v>42577</v>
      </c>
      <c r="B143">
        <v>18473.75</v>
      </c>
      <c r="C143">
        <v>68.5</v>
      </c>
    </row>
    <row r="144" spans="1:3" x14ac:dyDescent="0.3">
      <c r="A144" s="61">
        <v>42578</v>
      </c>
      <c r="B144">
        <v>18472.169922000001</v>
      </c>
      <c r="C144">
        <v>70.839995999999999</v>
      </c>
    </row>
    <row r="145" spans="1:3" x14ac:dyDescent="0.3">
      <c r="A145" s="61">
        <v>42579</v>
      </c>
      <c r="B145">
        <v>18456.349609000001</v>
      </c>
      <c r="C145">
        <v>70.870002999999997</v>
      </c>
    </row>
    <row r="146" spans="1:3" x14ac:dyDescent="0.3">
      <c r="A146" s="61">
        <v>42580</v>
      </c>
      <c r="B146">
        <v>18432.240234000001</v>
      </c>
      <c r="C146">
        <v>70.760002</v>
      </c>
    </row>
    <row r="147" spans="1:3" x14ac:dyDescent="0.3">
      <c r="A147" s="61">
        <v>42583</v>
      </c>
      <c r="B147">
        <v>18404.509765999999</v>
      </c>
      <c r="C147">
        <v>71.419998000000007</v>
      </c>
    </row>
    <row r="148" spans="1:3" x14ac:dyDescent="0.3">
      <c r="A148" s="61">
        <v>42584</v>
      </c>
      <c r="B148">
        <v>18313.769531000002</v>
      </c>
      <c r="C148">
        <v>71.199996999999996</v>
      </c>
    </row>
    <row r="149" spans="1:3" x14ac:dyDescent="0.3">
      <c r="A149" s="61">
        <v>42585</v>
      </c>
      <c r="B149">
        <v>18355</v>
      </c>
      <c r="C149">
        <v>71.529999000000004</v>
      </c>
    </row>
    <row r="150" spans="1:3" x14ac:dyDescent="0.3">
      <c r="A150" s="61">
        <v>42586</v>
      </c>
      <c r="B150">
        <v>18352.050781000002</v>
      </c>
      <c r="C150">
        <v>71.430000000000007</v>
      </c>
    </row>
    <row r="151" spans="1:3" x14ac:dyDescent="0.3">
      <c r="A151" s="61">
        <v>42587</v>
      </c>
      <c r="B151">
        <v>18543.529297000001</v>
      </c>
      <c r="C151">
        <v>71.180000000000007</v>
      </c>
    </row>
    <row r="152" spans="1:3" x14ac:dyDescent="0.3">
      <c r="A152" s="61">
        <v>42590</v>
      </c>
      <c r="B152">
        <v>18529.289062</v>
      </c>
      <c r="C152">
        <v>70.5</v>
      </c>
    </row>
    <row r="153" spans="1:3" x14ac:dyDescent="0.3">
      <c r="A153" s="61">
        <v>42591</v>
      </c>
      <c r="B153">
        <v>18533.050781000002</v>
      </c>
      <c r="C153">
        <v>70.230002999999996</v>
      </c>
    </row>
    <row r="154" spans="1:3" x14ac:dyDescent="0.3">
      <c r="A154" s="61">
        <v>42592</v>
      </c>
      <c r="B154">
        <v>18495.660156000002</v>
      </c>
      <c r="C154">
        <v>70.319999999999993</v>
      </c>
    </row>
    <row r="155" spans="1:3" x14ac:dyDescent="0.3">
      <c r="A155" s="61">
        <v>42593</v>
      </c>
      <c r="B155">
        <v>18613.519531000002</v>
      </c>
      <c r="C155">
        <v>70.029999000000004</v>
      </c>
    </row>
    <row r="156" spans="1:3" x14ac:dyDescent="0.3">
      <c r="A156" s="61">
        <v>42594</v>
      </c>
      <c r="B156">
        <v>18576.470702999999</v>
      </c>
      <c r="C156">
        <v>70.150002000000001</v>
      </c>
    </row>
    <row r="157" spans="1:3" x14ac:dyDescent="0.3">
      <c r="A157" s="61">
        <v>42597</v>
      </c>
      <c r="B157">
        <v>18636.050781000002</v>
      </c>
      <c r="C157">
        <v>70.089995999999999</v>
      </c>
    </row>
    <row r="158" spans="1:3" x14ac:dyDescent="0.3">
      <c r="A158" s="61">
        <v>42598</v>
      </c>
      <c r="B158">
        <v>18552.019531000002</v>
      </c>
      <c r="C158">
        <v>69.279999000000004</v>
      </c>
    </row>
    <row r="159" spans="1:3" x14ac:dyDescent="0.3">
      <c r="A159" s="61">
        <v>42599</v>
      </c>
      <c r="B159">
        <v>18573.939452999999</v>
      </c>
      <c r="C159">
        <v>70.209998999999996</v>
      </c>
    </row>
    <row r="160" spans="1:3" x14ac:dyDescent="0.3">
      <c r="A160" s="61">
        <v>42600</v>
      </c>
      <c r="B160">
        <v>18597.699218999998</v>
      </c>
      <c r="C160">
        <v>70.319999999999993</v>
      </c>
    </row>
    <row r="161" spans="1:3" x14ac:dyDescent="0.3">
      <c r="A161" s="61">
        <v>42601</v>
      </c>
      <c r="B161">
        <v>18552.570312</v>
      </c>
      <c r="C161">
        <v>70.440002000000007</v>
      </c>
    </row>
    <row r="162" spans="1:3" x14ac:dyDescent="0.3">
      <c r="A162" s="61">
        <v>42604</v>
      </c>
      <c r="B162">
        <v>18529.419922000001</v>
      </c>
      <c r="C162">
        <v>70.480002999999996</v>
      </c>
    </row>
    <row r="163" spans="1:3" x14ac:dyDescent="0.3">
      <c r="A163" s="61">
        <v>42605</v>
      </c>
      <c r="B163">
        <v>18547.300781000002</v>
      </c>
      <c r="C163">
        <v>70.559997999999993</v>
      </c>
    </row>
    <row r="164" spans="1:3" x14ac:dyDescent="0.3">
      <c r="A164" s="61">
        <v>42606</v>
      </c>
      <c r="B164">
        <v>18481.480468999998</v>
      </c>
      <c r="C164">
        <v>70.279999000000004</v>
      </c>
    </row>
    <row r="165" spans="1:3" x14ac:dyDescent="0.3">
      <c r="A165" s="61">
        <v>42607</v>
      </c>
      <c r="B165">
        <v>18448.410156000002</v>
      </c>
      <c r="C165">
        <v>70.620002999999997</v>
      </c>
    </row>
    <row r="166" spans="1:3" x14ac:dyDescent="0.3">
      <c r="A166" s="61">
        <v>42608</v>
      </c>
      <c r="B166">
        <v>18395.400390999999</v>
      </c>
      <c r="C166">
        <v>70.489998</v>
      </c>
    </row>
    <row r="167" spans="1:3" x14ac:dyDescent="0.3">
      <c r="A167" s="61">
        <v>42611</v>
      </c>
      <c r="B167">
        <v>18502.990234000001</v>
      </c>
      <c r="C167">
        <v>71.099997999999999</v>
      </c>
    </row>
    <row r="168" spans="1:3" x14ac:dyDescent="0.3">
      <c r="A168" s="61">
        <v>42612</v>
      </c>
      <c r="B168">
        <v>18454.300781000002</v>
      </c>
      <c r="C168">
        <v>71.339995999999999</v>
      </c>
    </row>
    <row r="169" spans="1:3" x14ac:dyDescent="0.3">
      <c r="A169" s="61">
        <v>42613</v>
      </c>
      <c r="B169">
        <v>18400.880859000001</v>
      </c>
      <c r="C169">
        <v>71.209998999999996</v>
      </c>
    </row>
    <row r="170" spans="1:3" x14ac:dyDescent="0.3">
      <c r="A170" s="61">
        <v>42614</v>
      </c>
      <c r="B170">
        <v>18419.300781000002</v>
      </c>
      <c r="C170">
        <v>71.639999000000003</v>
      </c>
    </row>
    <row r="171" spans="1:3" x14ac:dyDescent="0.3">
      <c r="A171" s="61">
        <v>42615</v>
      </c>
      <c r="B171">
        <v>18491.960938</v>
      </c>
      <c r="C171">
        <v>71.669998000000007</v>
      </c>
    </row>
    <row r="172" spans="1:3" x14ac:dyDescent="0.3">
      <c r="A172" s="61">
        <v>42619</v>
      </c>
      <c r="B172">
        <v>18538.119140999999</v>
      </c>
      <c r="C172">
        <v>71.5</v>
      </c>
    </row>
    <row r="173" spans="1:3" x14ac:dyDescent="0.3">
      <c r="A173" s="61">
        <v>42620</v>
      </c>
      <c r="B173">
        <v>18526.140625</v>
      </c>
      <c r="C173">
        <v>70.900002000000001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40"/>
  <sheetViews>
    <sheetView showFormulas="1" topLeftCell="A21" workbookViewId="0">
      <selection activeCell="C24" sqref="C23:C24"/>
    </sheetView>
  </sheetViews>
  <sheetFormatPr defaultRowHeight="14.4" x14ac:dyDescent="0.3"/>
  <cols>
    <col min="1" max="1" width="2.109375" customWidth="1"/>
    <col min="2" max="2" width="2.88671875" customWidth="1"/>
    <col min="3" max="8" width="21.33203125" customWidth="1"/>
  </cols>
  <sheetData>
    <row r="1" spans="1:21" x14ac:dyDescent="0.3">
      <c r="A1" s="54">
        <v>1</v>
      </c>
      <c r="B1" s="36">
        <v>0.79951353865553687</v>
      </c>
      <c r="C1" s="36">
        <v>0.66312343055454082</v>
      </c>
      <c r="D1" s="36">
        <v>0.5752315428541146</v>
      </c>
      <c r="E1" s="36">
        <v>0.51140449468306171</v>
      </c>
      <c r="F1" s="36">
        <v>0.38759342278600395</v>
      </c>
      <c r="G1" s="36">
        <v>0.27594411306127714</v>
      </c>
      <c r="H1" s="36">
        <v>0.1183545795886555</v>
      </c>
      <c r="I1" s="36">
        <v>4.0437442743786751E-2</v>
      </c>
      <c r="J1" s="36">
        <v>-3.6732632460134571E-2</v>
      </c>
      <c r="K1" s="36">
        <v>-6.9522057909413626E-2</v>
      </c>
      <c r="L1" s="36">
        <v>-0.1153833106116415</v>
      </c>
      <c r="M1" s="36">
        <v>-0.10519355667985421</v>
      </c>
      <c r="N1" s="36">
        <v>-0.10457712465719679</v>
      </c>
      <c r="O1" s="36">
        <v>-8.8786812311816565E-2</v>
      </c>
      <c r="P1" s="36">
        <v>-6.490654912333399E-2</v>
      </c>
      <c r="Q1" s="36">
        <v>-1.4809394757308681E-2</v>
      </c>
      <c r="R1" s="36">
        <v>-8.2940540218428057E-3</v>
      </c>
      <c r="S1" s="36"/>
      <c r="T1" s="1"/>
      <c r="U1" s="1"/>
    </row>
    <row r="2" spans="1:21" x14ac:dyDescent="0.3">
      <c r="A2" s="35">
        <v>0.79951353865553687</v>
      </c>
      <c r="B2" s="54">
        <v>1</v>
      </c>
      <c r="C2" s="36">
        <f>B1</f>
        <v>0.79951353865553687</v>
      </c>
      <c r="D2" s="36">
        <f t="shared" ref="D2:R2" si="0">C1</f>
        <v>0.66312343055454082</v>
      </c>
      <c r="E2" s="36">
        <f t="shared" si="0"/>
        <v>0.5752315428541146</v>
      </c>
      <c r="F2" s="36">
        <f t="shared" si="0"/>
        <v>0.51140449468306171</v>
      </c>
      <c r="G2" s="36">
        <f t="shared" si="0"/>
        <v>0.38759342278600395</v>
      </c>
      <c r="H2" s="36">
        <f t="shared" si="0"/>
        <v>0.27594411306127714</v>
      </c>
      <c r="I2" s="36">
        <f t="shared" si="0"/>
        <v>0.1183545795886555</v>
      </c>
      <c r="J2" s="36">
        <f t="shared" si="0"/>
        <v>4.0437442743786751E-2</v>
      </c>
      <c r="K2" s="36">
        <f t="shared" si="0"/>
        <v>-3.6732632460134571E-2</v>
      </c>
      <c r="L2" s="36">
        <f t="shared" si="0"/>
        <v>-6.9522057909413626E-2</v>
      </c>
      <c r="M2" s="36">
        <f t="shared" si="0"/>
        <v>-0.1153833106116415</v>
      </c>
      <c r="N2" s="36">
        <f t="shared" si="0"/>
        <v>-0.10519355667985421</v>
      </c>
      <c r="O2" s="36">
        <f t="shared" si="0"/>
        <v>-0.10457712465719679</v>
      </c>
      <c r="P2" s="36">
        <f t="shared" si="0"/>
        <v>-8.8786812311816565E-2</v>
      </c>
      <c r="Q2" s="36">
        <f t="shared" si="0"/>
        <v>-6.490654912333399E-2</v>
      </c>
      <c r="R2" s="36">
        <f t="shared" si="0"/>
        <v>-1.4809394757308681E-2</v>
      </c>
      <c r="S2" s="35"/>
      <c r="T2" s="36"/>
      <c r="U2" s="1"/>
    </row>
    <row r="3" spans="1:21" x14ac:dyDescent="0.3">
      <c r="A3" s="35">
        <v>0.66312343055454082</v>
      </c>
      <c r="B3" s="36">
        <f>A2</f>
        <v>0.79951353865553687</v>
      </c>
      <c r="C3" s="54">
        <v>1</v>
      </c>
      <c r="D3" s="36">
        <f>B1</f>
        <v>0.79951353865553687</v>
      </c>
      <c r="E3" s="36">
        <f t="shared" ref="E3:R3" si="1">C1</f>
        <v>0.66312343055454082</v>
      </c>
      <c r="F3" s="36">
        <f t="shared" si="1"/>
        <v>0.5752315428541146</v>
      </c>
      <c r="G3" s="36">
        <f t="shared" si="1"/>
        <v>0.51140449468306171</v>
      </c>
      <c r="H3" s="36">
        <f t="shared" si="1"/>
        <v>0.38759342278600395</v>
      </c>
      <c r="I3" s="36">
        <f t="shared" si="1"/>
        <v>0.27594411306127714</v>
      </c>
      <c r="J3" s="36">
        <f t="shared" si="1"/>
        <v>0.1183545795886555</v>
      </c>
      <c r="K3" s="36">
        <f t="shared" si="1"/>
        <v>4.0437442743786751E-2</v>
      </c>
      <c r="L3" s="36">
        <f t="shared" si="1"/>
        <v>-3.6732632460134571E-2</v>
      </c>
      <c r="M3" s="36">
        <f t="shared" si="1"/>
        <v>-6.9522057909413626E-2</v>
      </c>
      <c r="N3" s="36">
        <f t="shared" si="1"/>
        <v>-0.1153833106116415</v>
      </c>
      <c r="O3" s="36">
        <f t="shared" si="1"/>
        <v>-0.10519355667985421</v>
      </c>
      <c r="P3" s="36">
        <f t="shared" si="1"/>
        <v>-0.10457712465719679</v>
      </c>
      <c r="Q3" s="36">
        <f t="shared" si="1"/>
        <v>-8.8786812311816565E-2</v>
      </c>
      <c r="R3" s="36">
        <f t="shared" si="1"/>
        <v>-6.490654912333399E-2</v>
      </c>
      <c r="S3" s="26"/>
      <c r="T3" s="1"/>
      <c r="U3" s="1"/>
    </row>
    <row r="4" spans="1:21" x14ac:dyDescent="0.3">
      <c r="A4" s="35">
        <v>0.5752315428541146</v>
      </c>
      <c r="B4" s="36">
        <f t="shared" ref="B4:B18" si="2">A3</f>
        <v>0.66312343055454082</v>
      </c>
      <c r="C4" s="36">
        <f>A2</f>
        <v>0.79951353865553687</v>
      </c>
      <c r="D4" s="54">
        <v>1</v>
      </c>
      <c r="E4" s="36">
        <f>B1</f>
        <v>0.79951353865553687</v>
      </c>
      <c r="F4" s="36">
        <f t="shared" ref="F4:R4" si="3">C1</f>
        <v>0.66312343055454082</v>
      </c>
      <c r="G4" s="36">
        <f t="shared" si="3"/>
        <v>0.5752315428541146</v>
      </c>
      <c r="H4" s="36">
        <f t="shared" si="3"/>
        <v>0.51140449468306171</v>
      </c>
      <c r="I4" s="36">
        <f t="shared" si="3"/>
        <v>0.38759342278600395</v>
      </c>
      <c r="J4" s="36">
        <f t="shared" si="3"/>
        <v>0.27594411306127714</v>
      </c>
      <c r="K4" s="36">
        <f t="shared" si="3"/>
        <v>0.1183545795886555</v>
      </c>
      <c r="L4" s="36">
        <f t="shared" si="3"/>
        <v>4.0437442743786751E-2</v>
      </c>
      <c r="M4" s="36">
        <f t="shared" si="3"/>
        <v>-3.6732632460134571E-2</v>
      </c>
      <c r="N4" s="36">
        <f t="shared" si="3"/>
        <v>-6.9522057909413626E-2</v>
      </c>
      <c r="O4" s="36">
        <f t="shared" si="3"/>
        <v>-0.1153833106116415</v>
      </c>
      <c r="P4" s="36">
        <f t="shared" si="3"/>
        <v>-0.10519355667985421</v>
      </c>
      <c r="Q4" s="36">
        <f t="shared" si="3"/>
        <v>-0.10457712465719679</v>
      </c>
      <c r="R4" s="36">
        <f t="shared" si="3"/>
        <v>-8.8786812311816565E-2</v>
      </c>
      <c r="S4" s="26"/>
      <c r="T4" s="1"/>
      <c r="U4" s="1"/>
    </row>
    <row r="5" spans="1:21" x14ac:dyDescent="0.3">
      <c r="A5" s="35">
        <v>0.51140449468306171</v>
      </c>
      <c r="B5" s="36">
        <f t="shared" si="2"/>
        <v>0.5752315428541146</v>
      </c>
      <c r="C5" s="36">
        <f t="shared" ref="C5:C18" si="4">A3</f>
        <v>0.66312343055454082</v>
      </c>
      <c r="D5" s="36">
        <f>A2</f>
        <v>0.79951353865553687</v>
      </c>
      <c r="E5" s="54">
        <v>1</v>
      </c>
      <c r="F5" s="36">
        <f>B1</f>
        <v>0.79951353865553687</v>
      </c>
      <c r="G5" s="36">
        <f t="shared" ref="G5:R5" si="5">C1</f>
        <v>0.66312343055454082</v>
      </c>
      <c r="H5" s="36">
        <f t="shared" si="5"/>
        <v>0.5752315428541146</v>
      </c>
      <c r="I5" s="36">
        <f t="shared" si="5"/>
        <v>0.51140449468306171</v>
      </c>
      <c r="J5" s="36">
        <f t="shared" si="5"/>
        <v>0.38759342278600395</v>
      </c>
      <c r="K5" s="36">
        <f t="shared" si="5"/>
        <v>0.27594411306127714</v>
      </c>
      <c r="L5" s="36">
        <f t="shared" si="5"/>
        <v>0.1183545795886555</v>
      </c>
      <c r="M5" s="36">
        <f t="shared" si="5"/>
        <v>4.0437442743786751E-2</v>
      </c>
      <c r="N5" s="36">
        <f t="shared" si="5"/>
        <v>-3.6732632460134571E-2</v>
      </c>
      <c r="O5" s="36">
        <f t="shared" si="5"/>
        <v>-6.9522057909413626E-2</v>
      </c>
      <c r="P5" s="36">
        <f t="shared" si="5"/>
        <v>-0.1153833106116415</v>
      </c>
      <c r="Q5" s="36">
        <f t="shared" si="5"/>
        <v>-0.10519355667985421</v>
      </c>
      <c r="R5" s="36">
        <f t="shared" si="5"/>
        <v>-0.10457712465719679</v>
      </c>
      <c r="S5" s="26"/>
      <c r="T5" s="1"/>
      <c r="U5" s="1"/>
    </row>
    <row r="6" spans="1:21" x14ac:dyDescent="0.3">
      <c r="A6" s="35">
        <v>0.38759342278600395</v>
      </c>
      <c r="B6" s="36">
        <f t="shared" si="2"/>
        <v>0.51140449468306171</v>
      </c>
      <c r="C6" s="36">
        <f t="shared" si="4"/>
        <v>0.5752315428541146</v>
      </c>
      <c r="D6" s="36">
        <f t="shared" ref="D6:D18" si="6">A3</f>
        <v>0.66312343055454082</v>
      </c>
      <c r="E6" s="36">
        <f>A2</f>
        <v>0.79951353865553687</v>
      </c>
      <c r="F6" s="54">
        <v>1</v>
      </c>
      <c r="G6" s="36">
        <f>B1</f>
        <v>0.79951353865553687</v>
      </c>
      <c r="H6" s="36">
        <f t="shared" ref="H6:R6" si="7">C1</f>
        <v>0.66312343055454082</v>
      </c>
      <c r="I6" s="36">
        <f t="shared" si="7"/>
        <v>0.5752315428541146</v>
      </c>
      <c r="J6" s="36">
        <f t="shared" si="7"/>
        <v>0.51140449468306171</v>
      </c>
      <c r="K6" s="36">
        <f t="shared" si="7"/>
        <v>0.38759342278600395</v>
      </c>
      <c r="L6" s="36">
        <f t="shared" si="7"/>
        <v>0.27594411306127714</v>
      </c>
      <c r="M6" s="36">
        <f t="shared" si="7"/>
        <v>0.1183545795886555</v>
      </c>
      <c r="N6" s="36">
        <f t="shared" si="7"/>
        <v>4.0437442743786751E-2</v>
      </c>
      <c r="O6" s="36">
        <f t="shared" si="7"/>
        <v>-3.6732632460134571E-2</v>
      </c>
      <c r="P6" s="36">
        <f t="shared" si="7"/>
        <v>-6.9522057909413626E-2</v>
      </c>
      <c r="Q6" s="36">
        <f t="shared" si="7"/>
        <v>-0.1153833106116415</v>
      </c>
      <c r="R6" s="36">
        <f t="shared" si="7"/>
        <v>-0.10519355667985421</v>
      </c>
      <c r="S6" s="26"/>
      <c r="T6" s="1"/>
      <c r="U6" s="1"/>
    </row>
    <row r="7" spans="1:21" x14ac:dyDescent="0.3">
      <c r="A7" s="35">
        <v>0.27594411306127714</v>
      </c>
      <c r="B7" s="36">
        <f t="shared" si="2"/>
        <v>0.38759342278600395</v>
      </c>
      <c r="C7" s="36">
        <f t="shared" si="4"/>
        <v>0.51140449468306171</v>
      </c>
      <c r="D7" s="36">
        <f t="shared" si="6"/>
        <v>0.5752315428541146</v>
      </c>
      <c r="E7" s="36">
        <f t="shared" ref="E7:E18" si="8">A3</f>
        <v>0.66312343055454082</v>
      </c>
      <c r="F7" s="36">
        <f>A2</f>
        <v>0.79951353865553687</v>
      </c>
      <c r="G7" s="54">
        <v>1</v>
      </c>
      <c r="H7" s="36">
        <f>B1</f>
        <v>0.79951353865553687</v>
      </c>
      <c r="I7" s="36">
        <f t="shared" ref="I7:R7" si="9">C1</f>
        <v>0.66312343055454082</v>
      </c>
      <c r="J7" s="36">
        <f t="shared" si="9"/>
        <v>0.5752315428541146</v>
      </c>
      <c r="K7" s="36">
        <f t="shared" si="9"/>
        <v>0.51140449468306171</v>
      </c>
      <c r="L7" s="36">
        <f t="shared" si="9"/>
        <v>0.38759342278600395</v>
      </c>
      <c r="M7" s="36">
        <f t="shared" si="9"/>
        <v>0.27594411306127714</v>
      </c>
      <c r="N7" s="36">
        <f t="shared" si="9"/>
        <v>0.1183545795886555</v>
      </c>
      <c r="O7" s="36">
        <f t="shared" si="9"/>
        <v>4.0437442743786751E-2</v>
      </c>
      <c r="P7" s="36">
        <f t="shared" si="9"/>
        <v>-3.6732632460134571E-2</v>
      </c>
      <c r="Q7" s="36">
        <f t="shared" si="9"/>
        <v>-6.9522057909413626E-2</v>
      </c>
      <c r="R7" s="36">
        <f t="shared" si="9"/>
        <v>-0.1153833106116415</v>
      </c>
      <c r="S7" s="26"/>
      <c r="T7" s="1"/>
      <c r="U7" s="1"/>
    </row>
    <row r="8" spans="1:21" x14ac:dyDescent="0.3">
      <c r="A8" s="35">
        <v>0.1183545795886555</v>
      </c>
      <c r="B8" s="36">
        <f t="shared" si="2"/>
        <v>0.27594411306127714</v>
      </c>
      <c r="C8" s="36">
        <f t="shared" si="4"/>
        <v>0.38759342278600395</v>
      </c>
      <c r="D8" s="36">
        <f t="shared" si="6"/>
        <v>0.51140449468306171</v>
      </c>
      <c r="E8" s="36">
        <f t="shared" si="8"/>
        <v>0.5752315428541146</v>
      </c>
      <c r="F8" s="36">
        <f t="shared" ref="F8:F18" si="10">A3</f>
        <v>0.66312343055454082</v>
      </c>
      <c r="G8" s="36">
        <f>A2</f>
        <v>0.79951353865553687</v>
      </c>
      <c r="H8" s="54">
        <v>1</v>
      </c>
      <c r="I8" s="36">
        <f>B1</f>
        <v>0.79951353865553687</v>
      </c>
      <c r="J8" s="36">
        <f t="shared" ref="J8:R8" si="11">C1</f>
        <v>0.66312343055454082</v>
      </c>
      <c r="K8" s="36">
        <f t="shared" si="11"/>
        <v>0.5752315428541146</v>
      </c>
      <c r="L8" s="36">
        <f t="shared" si="11"/>
        <v>0.51140449468306171</v>
      </c>
      <c r="M8" s="36">
        <f t="shared" si="11"/>
        <v>0.38759342278600395</v>
      </c>
      <c r="N8" s="36">
        <f t="shared" si="11"/>
        <v>0.27594411306127714</v>
      </c>
      <c r="O8" s="36">
        <f t="shared" si="11"/>
        <v>0.1183545795886555</v>
      </c>
      <c r="P8" s="36">
        <f t="shared" si="11"/>
        <v>4.0437442743786751E-2</v>
      </c>
      <c r="Q8" s="36">
        <f t="shared" si="11"/>
        <v>-3.6732632460134571E-2</v>
      </c>
      <c r="R8" s="36">
        <f t="shared" si="11"/>
        <v>-6.9522057909413626E-2</v>
      </c>
      <c r="S8" s="26"/>
      <c r="T8" s="1"/>
      <c r="U8" s="1"/>
    </row>
    <row r="9" spans="1:21" x14ac:dyDescent="0.3">
      <c r="A9" s="35">
        <v>4.0437442743786751E-2</v>
      </c>
      <c r="B9" s="36">
        <f t="shared" si="2"/>
        <v>0.1183545795886555</v>
      </c>
      <c r="C9" s="36">
        <f t="shared" si="4"/>
        <v>0.27594411306127714</v>
      </c>
      <c r="D9" s="36">
        <f t="shared" si="6"/>
        <v>0.38759342278600395</v>
      </c>
      <c r="E9" s="36">
        <f t="shared" si="8"/>
        <v>0.51140449468306171</v>
      </c>
      <c r="F9" s="36">
        <f t="shared" si="10"/>
        <v>0.5752315428541146</v>
      </c>
      <c r="G9" s="36">
        <f t="shared" ref="G9:G18" si="12">A3</f>
        <v>0.66312343055454082</v>
      </c>
      <c r="H9" s="36">
        <f>A2</f>
        <v>0.79951353865553687</v>
      </c>
      <c r="I9" s="54">
        <v>1</v>
      </c>
      <c r="J9" s="36">
        <f>B1</f>
        <v>0.79951353865553687</v>
      </c>
      <c r="K9" s="36">
        <f t="shared" ref="K9:R9" si="13">C1</f>
        <v>0.66312343055454082</v>
      </c>
      <c r="L9" s="36">
        <f t="shared" si="13"/>
        <v>0.5752315428541146</v>
      </c>
      <c r="M9" s="36">
        <f t="shared" si="13"/>
        <v>0.51140449468306171</v>
      </c>
      <c r="N9" s="36">
        <f t="shared" si="13"/>
        <v>0.38759342278600395</v>
      </c>
      <c r="O9" s="36">
        <f t="shared" si="13"/>
        <v>0.27594411306127714</v>
      </c>
      <c r="P9" s="36">
        <f t="shared" si="13"/>
        <v>0.1183545795886555</v>
      </c>
      <c r="Q9" s="36">
        <f t="shared" si="13"/>
        <v>4.0437442743786751E-2</v>
      </c>
      <c r="R9" s="36">
        <f t="shared" si="13"/>
        <v>-3.6732632460134571E-2</v>
      </c>
      <c r="S9" s="26"/>
      <c r="T9" s="1"/>
      <c r="U9" s="1"/>
    </row>
    <row r="10" spans="1:21" x14ac:dyDescent="0.3">
      <c r="A10" s="35">
        <v>-3.6732632460134571E-2</v>
      </c>
      <c r="B10" s="36">
        <f t="shared" si="2"/>
        <v>4.0437442743786751E-2</v>
      </c>
      <c r="C10" s="36">
        <f t="shared" si="4"/>
        <v>0.1183545795886555</v>
      </c>
      <c r="D10" s="36">
        <f t="shared" si="6"/>
        <v>0.27594411306127714</v>
      </c>
      <c r="E10" s="36">
        <f t="shared" si="8"/>
        <v>0.38759342278600395</v>
      </c>
      <c r="F10" s="36">
        <f t="shared" si="10"/>
        <v>0.51140449468306171</v>
      </c>
      <c r="G10" s="36">
        <f t="shared" si="12"/>
        <v>0.5752315428541146</v>
      </c>
      <c r="H10" s="36">
        <f t="shared" ref="H10:H18" si="14">A3</f>
        <v>0.66312343055454082</v>
      </c>
      <c r="I10" s="36">
        <f>A2</f>
        <v>0.79951353865553687</v>
      </c>
      <c r="J10" s="54">
        <v>1</v>
      </c>
      <c r="K10" s="36">
        <f>B1</f>
        <v>0.79951353865553687</v>
      </c>
      <c r="L10" s="36">
        <f t="shared" ref="L10:R10" si="15">C1</f>
        <v>0.66312343055454082</v>
      </c>
      <c r="M10" s="36">
        <f t="shared" si="15"/>
        <v>0.5752315428541146</v>
      </c>
      <c r="N10" s="36">
        <f t="shared" si="15"/>
        <v>0.51140449468306171</v>
      </c>
      <c r="O10" s="36">
        <f t="shared" si="15"/>
        <v>0.38759342278600395</v>
      </c>
      <c r="P10" s="36">
        <f t="shared" si="15"/>
        <v>0.27594411306127714</v>
      </c>
      <c r="Q10" s="36">
        <f t="shared" si="15"/>
        <v>0.1183545795886555</v>
      </c>
      <c r="R10" s="36">
        <f t="shared" si="15"/>
        <v>4.0437442743786751E-2</v>
      </c>
      <c r="S10" s="26"/>
      <c r="T10" s="1"/>
      <c r="U10" s="1"/>
    </row>
    <row r="11" spans="1:21" x14ac:dyDescent="0.3">
      <c r="A11" s="35">
        <v>-6.9522057909413626E-2</v>
      </c>
      <c r="B11" s="36">
        <f t="shared" si="2"/>
        <v>-3.6732632460134571E-2</v>
      </c>
      <c r="C11" s="36">
        <f t="shared" si="4"/>
        <v>4.0437442743786751E-2</v>
      </c>
      <c r="D11" s="36">
        <f t="shared" si="6"/>
        <v>0.1183545795886555</v>
      </c>
      <c r="E11" s="36">
        <f t="shared" si="8"/>
        <v>0.27594411306127714</v>
      </c>
      <c r="F11" s="36">
        <f t="shared" si="10"/>
        <v>0.38759342278600395</v>
      </c>
      <c r="G11" s="36">
        <f t="shared" si="12"/>
        <v>0.51140449468306171</v>
      </c>
      <c r="H11" s="36">
        <f t="shared" si="14"/>
        <v>0.5752315428541146</v>
      </c>
      <c r="I11" s="36">
        <f t="shared" ref="I11:I18" si="16">A3</f>
        <v>0.66312343055454082</v>
      </c>
      <c r="J11" s="36">
        <f>A2</f>
        <v>0.79951353865553687</v>
      </c>
      <c r="K11" s="54">
        <v>1</v>
      </c>
      <c r="L11" s="36">
        <f>B1</f>
        <v>0.79951353865553687</v>
      </c>
      <c r="M11" s="36">
        <f t="shared" ref="M11:R11" si="17">C1</f>
        <v>0.66312343055454082</v>
      </c>
      <c r="N11" s="36">
        <f t="shared" si="17"/>
        <v>0.5752315428541146</v>
      </c>
      <c r="O11" s="36">
        <f t="shared" si="17"/>
        <v>0.51140449468306171</v>
      </c>
      <c r="P11" s="36">
        <f t="shared" si="17"/>
        <v>0.38759342278600395</v>
      </c>
      <c r="Q11" s="36">
        <f t="shared" si="17"/>
        <v>0.27594411306127714</v>
      </c>
      <c r="R11" s="36">
        <f t="shared" si="17"/>
        <v>0.1183545795886555</v>
      </c>
      <c r="S11" s="26"/>
      <c r="T11" s="1"/>
      <c r="U11" s="1"/>
    </row>
    <row r="12" spans="1:21" x14ac:dyDescent="0.3">
      <c r="A12" s="35">
        <v>-0.1153833106116415</v>
      </c>
      <c r="B12" s="36">
        <f t="shared" si="2"/>
        <v>-6.9522057909413626E-2</v>
      </c>
      <c r="C12" s="36">
        <f t="shared" si="4"/>
        <v>-3.6732632460134571E-2</v>
      </c>
      <c r="D12" s="36">
        <f t="shared" si="6"/>
        <v>4.0437442743786751E-2</v>
      </c>
      <c r="E12" s="36">
        <f t="shared" si="8"/>
        <v>0.1183545795886555</v>
      </c>
      <c r="F12" s="36">
        <f t="shared" si="10"/>
        <v>0.27594411306127714</v>
      </c>
      <c r="G12" s="36">
        <f t="shared" si="12"/>
        <v>0.38759342278600395</v>
      </c>
      <c r="H12" s="36">
        <f t="shared" si="14"/>
        <v>0.51140449468306171</v>
      </c>
      <c r="I12" s="36">
        <f t="shared" si="16"/>
        <v>0.5752315428541146</v>
      </c>
      <c r="J12" s="36">
        <f t="shared" ref="J12:J18" si="18">A3</f>
        <v>0.66312343055454082</v>
      </c>
      <c r="K12" s="36">
        <f>A2</f>
        <v>0.79951353865553687</v>
      </c>
      <c r="L12" s="54">
        <v>1</v>
      </c>
      <c r="M12" s="36">
        <f>B1</f>
        <v>0.79951353865553687</v>
      </c>
      <c r="N12" s="36">
        <f t="shared" ref="N12:R12" si="19">C1</f>
        <v>0.66312343055454082</v>
      </c>
      <c r="O12" s="36">
        <f t="shared" si="19"/>
        <v>0.5752315428541146</v>
      </c>
      <c r="P12" s="36">
        <f t="shared" si="19"/>
        <v>0.51140449468306171</v>
      </c>
      <c r="Q12" s="36">
        <f t="shared" si="19"/>
        <v>0.38759342278600395</v>
      </c>
      <c r="R12" s="36">
        <f t="shared" si="19"/>
        <v>0.27594411306127714</v>
      </c>
      <c r="S12" s="26"/>
      <c r="T12" s="1"/>
      <c r="U12" s="1"/>
    </row>
    <row r="13" spans="1:21" x14ac:dyDescent="0.3">
      <c r="A13" s="35">
        <v>-0.10519355667985421</v>
      </c>
      <c r="B13" s="36">
        <f t="shared" si="2"/>
        <v>-0.1153833106116415</v>
      </c>
      <c r="C13" s="36">
        <f t="shared" si="4"/>
        <v>-6.9522057909413626E-2</v>
      </c>
      <c r="D13" s="36">
        <f t="shared" si="6"/>
        <v>-3.6732632460134571E-2</v>
      </c>
      <c r="E13" s="36">
        <f t="shared" si="8"/>
        <v>4.0437442743786751E-2</v>
      </c>
      <c r="F13" s="36">
        <f t="shared" si="10"/>
        <v>0.1183545795886555</v>
      </c>
      <c r="G13" s="36">
        <f t="shared" si="12"/>
        <v>0.27594411306127714</v>
      </c>
      <c r="H13" s="36">
        <f t="shared" si="14"/>
        <v>0.38759342278600395</v>
      </c>
      <c r="I13" s="36">
        <f t="shared" si="16"/>
        <v>0.51140449468306171</v>
      </c>
      <c r="J13" s="36">
        <f t="shared" si="18"/>
        <v>0.5752315428541146</v>
      </c>
      <c r="K13" s="36">
        <f t="shared" ref="K13:K18" si="20">A3</f>
        <v>0.66312343055454082</v>
      </c>
      <c r="L13" s="36">
        <f>A2</f>
        <v>0.79951353865553687</v>
      </c>
      <c r="M13" s="54">
        <v>1</v>
      </c>
      <c r="N13" s="36">
        <f>B1</f>
        <v>0.79951353865553687</v>
      </c>
      <c r="O13" s="36">
        <f t="shared" ref="O13:R13" si="21">C1</f>
        <v>0.66312343055454082</v>
      </c>
      <c r="P13" s="36">
        <f t="shared" si="21"/>
        <v>0.5752315428541146</v>
      </c>
      <c r="Q13" s="36">
        <f t="shared" si="21"/>
        <v>0.51140449468306171</v>
      </c>
      <c r="R13" s="36">
        <f t="shared" si="21"/>
        <v>0.38759342278600395</v>
      </c>
      <c r="S13" s="26"/>
      <c r="T13" s="1"/>
      <c r="U13" s="1"/>
    </row>
    <row r="14" spans="1:21" x14ac:dyDescent="0.3">
      <c r="A14" s="35">
        <v>-0.10457712465719679</v>
      </c>
      <c r="B14" s="36">
        <f t="shared" si="2"/>
        <v>-0.10519355667985421</v>
      </c>
      <c r="C14" s="36">
        <f t="shared" si="4"/>
        <v>-0.1153833106116415</v>
      </c>
      <c r="D14" s="36">
        <f t="shared" si="6"/>
        <v>-6.9522057909413626E-2</v>
      </c>
      <c r="E14" s="36">
        <f t="shared" si="8"/>
        <v>-3.6732632460134571E-2</v>
      </c>
      <c r="F14" s="36">
        <f t="shared" si="10"/>
        <v>4.0437442743786751E-2</v>
      </c>
      <c r="G14" s="36">
        <f t="shared" si="12"/>
        <v>0.1183545795886555</v>
      </c>
      <c r="H14" s="36">
        <f t="shared" si="14"/>
        <v>0.27594411306127714</v>
      </c>
      <c r="I14" s="36">
        <f t="shared" si="16"/>
        <v>0.38759342278600395</v>
      </c>
      <c r="J14" s="36">
        <f t="shared" si="18"/>
        <v>0.51140449468306171</v>
      </c>
      <c r="K14" s="36">
        <f t="shared" si="20"/>
        <v>0.5752315428541146</v>
      </c>
      <c r="L14" s="36">
        <f t="shared" ref="L14:L18" si="22">A3</f>
        <v>0.66312343055454082</v>
      </c>
      <c r="M14" s="36">
        <f>A2</f>
        <v>0.79951353865553687</v>
      </c>
      <c r="N14" s="54">
        <v>1</v>
      </c>
      <c r="O14" s="36">
        <f>B1</f>
        <v>0.79951353865553687</v>
      </c>
      <c r="P14" s="36">
        <f t="shared" ref="P14:R14" si="23">C1</f>
        <v>0.66312343055454082</v>
      </c>
      <c r="Q14" s="36">
        <f t="shared" si="23"/>
        <v>0.5752315428541146</v>
      </c>
      <c r="R14" s="36">
        <f t="shared" si="23"/>
        <v>0.51140449468306171</v>
      </c>
      <c r="S14" s="26"/>
      <c r="T14" s="1"/>
      <c r="U14" s="1"/>
    </row>
    <row r="15" spans="1:21" x14ac:dyDescent="0.3">
      <c r="A15" s="35">
        <v>-8.8786812311816565E-2</v>
      </c>
      <c r="B15" s="36">
        <f t="shared" si="2"/>
        <v>-0.10457712465719679</v>
      </c>
      <c r="C15" s="36">
        <f t="shared" si="4"/>
        <v>-0.10519355667985421</v>
      </c>
      <c r="D15" s="36">
        <f t="shared" si="6"/>
        <v>-0.1153833106116415</v>
      </c>
      <c r="E15" s="36">
        <f t="shared" si="8"/>
        <v>-6.9522057909413626E-2</v>
      </c>
      <c r="F15" s="36">
        <f t="shared" si="10"/>
        <v>-3.6732632460134571E-2</v>
      </c>
      <c r="G15" s="36">
        <f t="shared" si="12"/>
        <v>4.0437442743786751E-2</v>
      </c>
      <c r="H15" s="36">
        <f t="shared" si="14"/>
        <v>0.1183545795886555</v>
      </c>
      <c r="I15" s="36">
        <f t="shared" si="16"/>
        <v>0.27594411306127714</v>
      </c>
      <c r="J15" s="36">
        <f t="shared" si="18"/>
        <v>0.38759342278600395</v>
      </c>
      <c r="K15" s="36">
        <f t="shared" si="20"/>
        <v>0.51140449468306171</v>
      </c>
      <c r="L15" s="36">
        <f t="shared" si="22"/>
        <v>0.5752315428541146</v>
      </c>
      <c r="M15" s="36">
        <f t="shared" ref="M15:M18" si="24">A3</f>
        <v>0.66312343055454082</v>
      </c>
      <c r="N15" s="36">
        <f>A2</f>
        <v>0.79951353865553687</v>
      </c>
      <c r="O15" s="54">
        <v>1</v>
      </c>
      <c r="P15" s="36">
        <f>B1</f>
        <v>0.79951353865553687</v>
      </c>
      <c r="Q15" s="36">
        <f t="shared" ref="Q15:R15" si="25">C1</f>
        <v>0.66312343055454082</v>
      </c>
      <c r="R15" s="36">
        <f t="shared" si="25"/>
        <v>0.5752315428541146</v>
      </c>
      <c r="S15" s="26"/>
      <c r="T15" s="1"/>
      <c r="U15" s="1"/>
    </row>
    <row r="16" spans="1:21" x14ac:dyDescent="0.3">
      <c r="A16" s="35">
        <v>-6.490654912333399E-2</v>
      </c>
      <c r="B16" s="36">
        <f t="shared" si="2"/>
        <v>-8.8786812311816565E-2</v>
      </c>
      <c r="C16" s="36">
        <f t="shared" si="4"/>
        <v>-0.10457712465719679</v>
      </c>
      <c r="D16" s="36">
        <f t="shared" si="6"/>
        <v>-0.10519355667985421</v>
      </c>
      <c r="E16" s="36">
        <f t="shared" si="8"/>
        <v>-0.1153833106116415</v>
      </c>
      <c r="F16" s="36">
        <f t="shared" si="10"/>
        <v>-6.9522057909413626E-2</v>
      </c>
      <c r="G16" s="36">
        <f t="shared" si="12"/>
        <v>-3.6732632460134571E-2</v>
      </c>
      <c r="H16" s="36">
        <f t="shared" si="14"/>
        <v>4.0437442743786751E-2</v>
      </c>
      <c r="I16" s="36">
        <f t="shared" si="16"/>
        <v>0.1183545795886555</v>
      </c>
      <c r="J16" s="36">
        <f t="shared" si="18"/>
        <v>0.27594411306127714</v>
      </c>
      <c r="K16" s="36">
        <f t="shared" si="20"/>
        <v>0.38759342278600395</v>
      </c>
      <c r="L16" s="36">
        <f t="shared" si="22"/>
        <v>0.51140449468306171</v>
      </c>
      <c r="M16" s="36">
        <f t="shared" si="24"/>
        <v>0.5752315428541146</v>
      </c>
      <c r="N16" s="36">
        <f t="shared" ref="N16:N18" si="26">A3</f>
        <v>0.66312343055454082</v>
      </c>
      <c r="O16" s="36">
        <f>A2</f>
        <v>0.79951353865553687</v>
      </c>
      <c r="P16" s="54">
        <v>1</v>
      </c>
      <c r="Q16" s="36">
        <f>B1</f>
        <v>0.79951353865553687</v>
      </c>
      <c r="R16" s="36">
        <f>C1</f>
        <v>0.66312343055454082</v>
      </c>
      <c r="S16" s="26"/>
      <c r="T16" s="1"/>
      <c r="U16" s="1"/>
    </row>
    <row r="17" spans="1:21" x14ac:dyDescent="0.3">
      <c r="A17" s="35">
        <v>-1.4809394757308681E-2</v>
      </c>
      <c r="B17" s="36">
        <f t="shared" si="2"/>
        <v>-6.490654912333399E-2</v>
      </c>
      <c r="C17" s="36">
        <f t="shared" si="4"/>
        <v>-8.8786812311816565E-2</v>
      </c>
      <c r="D17" s="36">
        <f t="shared" si="6"/>
        <v>-0.10457712465719679</v>
      </c>
      <c r="E17" s="36">
        <f t="shared" si="8"/>
        <v>-0.10519355667985421</v>
      </c>
      <c r="F17" s="36">
        <f t="shared" si="10"/>
        <v>-0.1153833106116415</v>
      </c>
      <c r="G17" s="36">
        <f t="shared" si="12"/>
        <v>-6.9522057909413626E-2</v>
      </c>
      <c r="H17" s="36">
        <f t="shared" si="14"/>
        <v>-3.6732632460134571E-2</v>
      </c>
      <c r="I17" s="36">
        <f t="shared" si="16"/>
        <v>4.0437442743786751E-2</v>
      </c>
      <c r="J17" s="36">
        <f t="shared" si="18"/>
        <v>0.1183545795886555</v>
      </c>
      <c r="K17" s="36">
        <f t="shared" si="20"/>
        <v>0.27594411306127714</v>
      </c>
      <c r="L17" s="36">
        <f t="shared" si="22"/>
        <v>0.38759342278600395</v>
      </c>
      <c r="M17" s="36">
        <f t="shared" si="24"/>
        <v>0.51140449468306171</v>
      </c>
      <c r="N17" s="36">
        <f t="shared" si="26"/>
        <v>0.5752315428541146</v>
      </c>
      <c r="O17" s="36">
        <f t="shared" ref="O17:O18" si="27">A3</f>
        <v>0.66312343055454082</v>
      </c>
      <c r="P17" s="36">
        <f>A2</f>
        <v>0.79951353865553687</v>
      </c>
      <c r="Q17" s="54">
        <v>1</v>
      </c>
      <c r="R17" s="36">
        <f>B1</f>
        <v>0.79951353865553687</v>
      </c>
      <c r="S17" s="26"/>
      <c r="T17" s="1"/>
      <c r="U17" s="1"/>
    </row>
    <row r="18" spans="1:21" x14ac:dyDescent="0.3">
      <c r="A18" s="35">
        <v>-8.2940540218428057E-3</v>
      </c>
      <c r="B18" s="36">
        <f t="shared" si="2"/>
        <v>-1.4809394757308681E-2</v>
      </c>
      <c r="C18" s="36">
        <f t="shared" si="4"/>
        <v>-6.490654912333399E-2</v>
      </c>
      <c r="D18" s="36">
        <f t="shared" si="6"/>
        <v>-8.8786812311816565E-2</v>
      </c>
      <c r="E18" s="36">
        <f t="shared" si="8"/>
        <v>-0.10457712465719679</v>
      </c>
      <c r="F18" s="36">
        <f t="shared" si="10"/>
        <v>-0.10519355667985421</v>
      </c>
      <c r="G18" s="36">
        <f t="shared" si="12"/>
        <v>-0.1153833106116415</v>
      </c>
      <c r="H18" s="36">
        <f t="shared" si="14"/>
        <v>-6.9522057909413626E-2</v>
      </c>
      <c r="I18" s="36">
        <f t="shared" si="16"/>
        <v>-3.6732632460134571E-2</v>
      </c>
      <c r="J18" s="36">
        <f t="shared" si="18"/>
        <v>4.0437442743786751E-2</v>
      </c>
      <c r="K18" s="36">
        <f t="shared" si="20"/>
        <v>0.1183545795886555</v>
      </c>
      <c r="L18" s="36">
        <f t="shared" si="22"/>
        <v>0.27594411306127714</v>
      </c>
      <c r="M18" s="36">
        <f t="shared" si="24"/>
        <v>0.38759342278600395</v>
      </c>
      <c r="N18" s="36">
        <f t="shared" si="26"/>
        <v>0.51140449468306171</v>
      </c>
      <c r="O18" s="36">
        <f t="shared" si="27"/>
        <v>0.5752315428541146</v>
      </c>
      <c r="P18" s="36">
        <f>A3</f>
        <v>0.66312343055454082</v>
      </c>
      <c r="Q18" s="36">
        <f>A2</f>
        <v>0.79951353865553687</v>
      </c>
      <c r="R18" s="54">
        <v>1</v>
      </c>
      <c r="S18" s="26"/>
      <c r="T18" s="1"/>
      <c r="U18" s="1"/>
    </row>
    <row r="19" spans="1:21" x14ac:dyDescent="0.3">
      <c r="A19" s="35">
        <v>2.6210432319194277E-2</v>
      </c>
      <c r="B19" s="36"/>
      <c r="C19" s="36"/>
      <c r="D19" s="3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x14ac:dyDescent="0.3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x14ac:dyDescent="0.3">
      <c r="A21" s="1"/>
      <c r="B21" s="55" t="s">
        <v>98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1"/>
      <c r="T21" s="1"/>
      <c r="U21" s="1"/>
    </row>
    <row r="22" spans="1:21" x14ac:dyDescent="0.3">
      <c r="A22" s="56" t="s">
        <v>58</v>
      </c>
      <c r="B22" s="55">
        <v>1</v>
      </c>
      <c r="C22" s="55">
        <v>2</v>
      </c>
      <c r="D22" s="55">
        <v>3</v>
      </c>
      <c r="E22" s="55">
        <v>4</v>
      </c>
      <c r="F22" s="55">
        <v>5</v>
      </c>
      <c r="G22" s="55">
        <v>6</v>
      </c>
      <c r="H22" s="55">
        <v>7</v>
      </c>
      <c r="I22" s="55">
        <v>8</v>
      </c>
      <c r="J22" s="55">
        <v>9</v>
      </c>
      <c r="K22" s="55">
        <v>10</v>
      </c>
      <c r="L22" s="55">
        <v>11</v>
      </c>
      <c r="M22" s="55">
        <v>12</v>
      </c>
      <c r="N22" s="55">
        <v>13</v>
      </c>
      <c r="O22" s="55">
        <v>14</v>
      </c>
      <c r="P22" s="55">
        <v>15</v>
      </c>
      <c r="Q22" s="55">
        <v>16</v>
      </c>
      <c r="R22" s="55">
        <v>17</v>
      </c>
      <c r="S22" s="1" t="s">
        <v>99</v>
      </c>
      <c r="T22" s="1" t="s">
        <v>100</v>
      </c>
      <c r="U22" s="1" t="s">
        <v>101</v>
      </c>
    </row>
    <row r="23" spans="1:21" x14ac:dyDescent="0.3">
      <c r="A23" s="56">
        <v>1</v>
      </c>
      <c r="B23" s="62">
        <v>0.8</v>
      </c>
      <c r="C23" s="26">
        <f t="array" ref="C23:C24">MMULT(MINVERSE($A$1:B2),$A$2:$A3)</f>
        <v>0.74654580475589993</v>
      </c>
      <c r="D23" s="26">
        <f t="array" ref="D23:D25">MMULT(MINVERSE($A$1:C3),$A$2:$A4)</f>
        <v>0.74152685425940024</v>
      </c>
      <c r="E23" s="26">
        <f t="array" ref="E23:E26">MMULT(MINVERSE($A$1:D4),$A$2:$A5)</f>
        <v>0.73773875819194323</v>
      </c>
      <c r="F23" s="26">
        <f t="array" ref="F23:F27">MMULT(MINVERSE($A$1:E5),$A$2:$A6)</f>
        <v>0.74624663621785314</v>
      </c>
      <c r="G23" s="26">
        <f t="array" ref="G23:G28">MMULT(MINVERSE($A$1:F6),$A$2:$A7)</f>
        <v>0.73400775060629175</v>
      </c>
      <c r="H23" s="26">
        <f t="array" ref="H23:H29">MMULT(MINVERSE($A$1:G7),$A$2:$A8)</f>
        <v>0.71641984851138052</v>
      </c>
      <c r="I23" s="26">
        <f t="array" ref="I23:I30">MMULT(MINVERSE($A$1:H8),$A$2:$A9)</f>
        <v>0.72672380189995112</v>
      </c>
      <c r="J23" s="26">
        <f t="array" ref="J23:J31">MMULT(MINVERSE($A$1:I9),$A$2:$A10)</f>
        <v>0.728772381053157</v>
      </c>
      <c r="K23" s="26">
        <f t="array" ref="K23:K32">MMULT(MINVERSE($A$1:J10),$A$2:$A11)</f>
        <v>0.73291922640954632</v>
      </c>
      <c r="L23" s="26">
        <f t="array" ref="L23:L33">MMULT(MINVERSE($A$1:K11),$A$2:$A12)</f>
        <v>0.73192980970983668</v>
      </c>
      <c r="M23" s="26">
        <f t="array" ref="M23:M34">MMULT(MINVERSE($A$1:L12),$A$2:$A13)</f>
        <v>0.73070771995388339</v>
      </c>
      <c r="N23" s="26">
        <f t="array" ref="N23:N35">MMULT(MINVERSE($A$1:M13),$A$2:$A14)</f>
        <v>0.72904040813070126</v>
      </c>
      <c r="O23" s="26">
        <f t="array" ref="O23:O36">MMULT(MINVERSE($A$1:N14),$A$2:$A15)</f>
        <v>0.72945333205513097</v>
      </c>
      <c r="P23" s="26">
        <f t="array" ref="P23:P37">MMULT(MINVERSE($A$1:O15),$A$2:$A16)</f>
        <v>0.73036386997534197</v>
      </c>
      <c r="Q23" s="26">
        <f t="array" ref="Q23:Q38">MMULT(MINVERSE($A$1:P16),$A$2:$A17)</f>
        <v>0.72991289285272698</v>
      </c>
      <c r="R23" s="26">
        <f t="array" ref="R23:R39">MMULT(MINVERSE($A$1:Q17),$A$2:$A18)</f>
        <v>0.73072329362758537</v>
      </c>
      <c r="S23" s="26">
        <f>B23</f>
        <v>0.8</v>
      </c>
      <c r="T23" s="26">
        <f>1.96*1/SQRT(50)</f>
        <v>0.27718585822512659</v>
      </c>
      <c r="U23" s="26">
        <f>-1.96*1/SQRT(50)</f>
        <v>-0.27718585822512659</v>
      </c>
    </row>
    <row r="24" spans="1:21" x14ac:dyDescent="0.3">
      <c r="A24" s="56">
        <v>2</v>
      </c>
      <c r="B24" s="26"/>
      <c r="C24" s="58">
        <v>6.624995242570586E-2</v>
      </c>
      <c r="D24" s="26">
        <v>9.6932863414329606E-3</v>
      </c>
      <c r="E24" s="26">
        <v>9.2085956433991516E-3</v>
      </c>
      <c r="F24" s="26">
        <v>1.5789836044805397E-2</v>
      </c>
      <c r="G24" s="26">
        <v>2.8415666891884045E-2</v>
      </c>
      <c r="H24" s="26">
        <v>-6.2682700600578956E-5</v>
      </c>
      <c r="I24" s="26">
        <v>-4.5946379580929578E-3</v>
      </c>
      <c r="J24" s="26">
        <v>-1.7948628006456906E-2</v>
      </c>
      <c r="K24" s="26">
        <v>-2.4557027456015297E-2</v>
      </c>
      <c r="L24" s="26">
        <v>-2.3272124266843254E-2</v>
      </c>
      <c r="M24" s="26">
        <v>-3.1364414743022394E-2</v>
      </c>
      <c r="N24" s="26">
        <v>-3.0327600814824589E-2</v>
      </c>
      <c r="O24" s="26">
        <v>-2.7879918495392664E-2</v>
      </c>
      <c r="P24" s="26">
        <v>-2.9095910873803726E-2</v>
      </c>
      <c r="Q24" s="26">
        <v>-2.842969637250127E-2</v>
      </c>
      <c r="R24" s="26">
        <v>-2.6833576143141483E-2</v>
      </c>
      <c r="S24" s="26">
        <f>C24</f>
        <v>6.624995242570586E-2</v>
      </c>
      <c r="T24" s="26">
        <f t="shared" ref="T24:T39" si="28">1.96*1/SQRT(50)</f>
        <v>0.27718585822512659</v>
      </c>
      <c r="U24" s="26">
        <f t="shared" ref="U24:U39" si="29">-1.96*1/SQRT(50)</f>
        <v>-0.27718585822512659</v>
      </c>
    </row>
    <row r="25" spans="1:21" x14ac:dyDescent="0.3">
      <c r="A25" s="56">
        <v>3</v>
      </c>
      <c r="B25" s="26"/>
      <c r="C25" s="26"/>
      <c r="D25" s="58">
        <v>7.57577977452637E-2</v>
      </c>
      <c r="E25" s="26">
        <v>3.8679436914626608E-2</v>
      </c>
      <c r="F25" s="26">
        <v>4.0246263800507907E-2</v>
      </c>
      <c r="G25" s="26">
        <v>4.3141205575034501E-2</v>
      </c>
      <c r="H25" s="26">
        <v>8.6337508912299604E-2</v>
      </c>
      <c r="I25" s="26">
        <v>9.0952880170365957E-2</v>
      </c>
      <c r="J25" s="26">
        <v>9.6180943143869324E-2</v>
      </c>
      <c r="K25" s="26">
        <v>0.11963319697624411</v>
      </c>
      <c r="L25" s="26">
        <v>0.11871689891284906</v>
      </c>
      <c r="M25" s="26">
        <v>0.13035910735710995</v>
      </c>
      <c r="N25" s="26">
        <v>0.12910495325411581</v>
      </c>
      <c r="O25" s="26">
        <v>0.12740819085204699</v>
      </c>
      <c r="P25" s="26">
        <v>0.12416269590358629</v>
      </c>
      <c r="Q25" s="26">
        <v>0.12369973983309679</v>
      </c>
      <c r="R25" s="26">
        <v>0.12049104337603503</v>
      </c>
      <c r="S25" s="26">
        <f>D25</f>
        <v>7.57577977452637E-2</v>
      </c>
      <c r="T25" s="26">
        <f t="shared" si="28"/>
        <v>0.27718585822512659</v>
      </c>
      <c r="U25" s="26">
        <f t="shared" si="29"/>
        <v>-0.27718585822512659</v>
      </c>
    </row>
    <row r="26" spans="1:21" x14ac:dyDescent="0.3">
      <c r="A26" s="56">
        <v>4</v>
      </c>
      <c r="B26" s="26"/>
      <c r="C26" s="26"/>
      <c r="D26" s="26"/>
      <c r="E26" s="58">
        <v>5.000272157057406E-2</v>
      </c>
      <c r="F26" s="26">
        <v>0.17552771646159238</v>
      </c>
      <c r="G26" s="26">
        <v>0.17666349036114387</v>
      </c>
      <c r="H26" s="26">
        <v>0.1872120230463345</v>
      </c>
      <c r="I26" s="26">
        <v>0.17932273439655205</v>
      </c>
      <c r="J26" s="26">
        <v>0.17382170428916471</v>
      </c>
      <c r="K26" s="26">
        <v>0.16427048107697728</v>
      </c>
      <c r="L26" s="26">
        <v>0.1675544304459935</v>
      </c>
      <c r="M26" s="26">
        <v>0.15937686812277441</v>
      </c>
      <c r="N26" s="26">
        <v>0.1613233079325016</v>
      </c>
      <c r="O26" s="26">
        <v>0.1633375885469231</v>
      </c>
      <c r="P26" s="26">
        <v>0.16548899181684554</v>
      </c>
      <c r="Q26" s="26">
        <v>0.16434437394748919</v>
      </c>
      <c r="R26" s="26">
        <v>0.16648987839175489</v>
      </c>
      <c r="S26" s="26">
        <f>E26</f>
        <v>5.000272157057406E-2</v>
      </c>
      <c r="T26" s="26">
        <f t="shared" si="28"/>
        <v>0.27718585822512659</v>
      </c>
      <c r="U26" s="26">
        <f t="shared" si="29"/>
        <v>-0.27718585822512659</v>
      </c>
    </row>
    <row r="27" spans="1:21" x14ac:dyDescent="0.3">
      <c r="A27" s="56">
        <v>5</v>
      </c>
      <c r="B27" s="26"/>
      <c r="C27" s="26"/>
      <c r="D27" s="26"/>
      <c r="E27" s="26"/>
      <c r="F27" s="58">
        <v>-0.17014829910611828</v>
      </c>
      <c r="G27" s="26">
        <v>-0.11647025902776298</v>
      </c>
      <c r="H27" s="26">
        <v>-0.10952229392142852</v>
      </c>
      <c r="I27" s="26">
        <v>-0.11316063679080657</v>
      </c>
      <c r="J27" s="26">
        <v>-0.10444329665531361</v>
      </c>
      <c r="K27" s="26">
        <v>-9.5533869684991723E-2</v>
      </c>
      <c r="L27" s="26">
        <v>-9.6660560641119081E-2</v>
      </c>
      <c r="M27" s="26">
        <v>-6.6628005528718684E-2</v>
      </c>
      <c r="N27" s="26">
        <v>-6.7576798935128732E-2</v>
      </c>
      <c r="O27" s="26">
        <v>-7.0852302504756465E-2</v>
      </c>
      <c r="P27" s="26">
        <v>-7.3692745969675372E-2</v>
      </c>
      <c r="Q27" s="26">
        <v>-7.2822241327472434E-2</v>
      </c>
      <c r="R27" s="26">
        <v>-6.7403006218582306E-2</v>
      </c>
      <c r="S27" s="26">
        <f>F27</f>
        <v>-0.17014829910611828</v>
      </c>
      <c r="T27" s="26">
        <f t="shared" si="28"/>
        <v>0.27718585822512659</v>
      </c>
      <c r="U27" s="26">
        <f t="shared" si="29"/>
        <v>-0.27718585822512659</v>
      </c>
    </row>
    <row r="28" spans="1:21" x14ac:dyDescent="0.3">
      <c r="A28" s="56">
        <v>6</v>
      </c>
      <c r="B28" s="26"/>
      <c r="C28" s="26"/>
      <c r="D28" s="26"/>
      <c r="E28" s="26"/>
      <c r="F28" s="59"/>
      <c r="G28" s="58">
        <v>-7.1930696197718413E-2</v>
      </c>
      <c r="H28" s="26">
        <v>0.1075428406506504</v>
      </c>
      <c r="I28" s="26">
        <v>0.10754548215791257</v>
      </c>
      <c r="J28" s="26">
        <v>0.11196693599875332</v>
      </c>
      <c r="K28" s="26">
        <v>9.7139256005732172E-2</v>
      </c>
      <c r="L28" s="26">
        <v>9.8247326536677615E-2</v>
      </c>
      <c r="M28" s="26">
        <v>8.7895575711273544E-2</v>
      </c>
      <c r="N28" s="26">
        <v>9.2244894644048878E-2</v>
      </c>
      <c r="O28" s="26">
        <v>9.3836973996307693E-2</v>
      </c>
      <c r="P28" s="26">
        <v>9.8278600383741005E-2</v>
      </c>
      <c r="Q28" s="26">
        <v>9.719459573785913E-2</v>
      </c>
      <c r="R28" s="26">
        <v>9.3030885221623186E-2</v>
      </c>
      <c r="S28" s="26">
        <f>G28</f>
        <v>-7.1930696197718413E-2</v>
      </c>
      <c r="T28" s="26">
        <f t="shared" si="28"/>
        <v>0.27718585822512659</v>
      </c>
      <c r="U28" s="26">
        <f t="shared" si="29"/>
        <v>-0.27718585822512659</v>
      </c>
    </row>
    <row r="29" spans="1:21" x14ac:dyDescent="0.3">
      <c r="A29" s="56">
        <v>7</v>
      </c>
      <c r="B29" s="26"/>
      <c r="C29" s="26"/>
      <c r="D29" s="26"/>
      <c r="E29" s="26"/>
      <c r="F29" s="26"/>
      <c r="G29" s="26"/>
      <c r="H29" s="58">
        <v>-0.24451177347939829</v>
      </c>
      <c r="I29" s="26">
        <v>-0.27470237175065038</v>
      </c>
      <c r="J29" s="26">
        <v>-0.27492572893965922</v>
      </c>
      <c r="K29" s="26">
        <v>-0.28313034442307278</v>
      </c>
      <c r="L29" s="26">
        <v>-0.28503567161002552</v>
      </c>
      <c r="M29" s="26">
        <v>-0.27485110910157756</v>
      </c>
      <c r="N29" s="26">
        <v>-0.27624199267049521</v>
      </c>
      <c r="O29" s="26">
        <v>-0.28345034461623936</v>
      </c>
      <c r="P29" s="26">
        <v>-0.28566331020899055</v>
      </c>
      <c r="Q29" s="26">
        <v>-0.2839758891204105</v>
      </c>
      <c r="R29" s="26">
        <v>-0.27879626409929176</v>
      </c>
      <c r="S29" s="26">
        <f>H29</f>
        <v>-0.24451177347939829</v>
      </c>
      <c r="T29" s="26">
        <f t="shared" si="28"/>
        <v>0.27718585822512659</v>
      </c>
      <c r="U29" s="26">
        <f t="shared" si="29"/>
        <v>-0.27718585822512659</v>
      </c>
    </row>
    <row r="30" spans="1:21" x14ac:dyDescent="0.3">
      <c r="A30" s="56">
        <v>8</v>
      </c>
      <c r="B30" s="26"/>
      <c r="C30" s="26"/>
      <c r="D30" s="26"/>
      <c r="E30" s="26"/>
      <c r="F30" s="26"/>
      <c r="G30" s="26"/>
      <c r="H30" s="26"/>
      <c r="I30" s="58">
        <v>4.2140929420065198E-2</v>
      </c>
      <c r="J30" s="26">
        <v>7.7468845799651312E-2</v>
      </c>
      <c r="K30" s="26">
        <v>7.8999934874412536E-2</v>
      </c>
      <c r="L30" s="26">
        <v>7.7612343012706198E-2</v>
      </c>
      <c r="M30" s="26">
        <v>5.9958104726416321E-2</v>
      </c>
      <c r="N30" s="26">
        <v>6.1012444462742579E-2</v>
      </c>
      <c r="O30" s="26">
        <v>6.3419513928772625E-2</v>
      </c>
      <c r="P30" s="26">
        <v>7.3310252930552489E-2</v>
      </c>
      <c r="Q30" s="26">
        <v>7.2362778547436793E-2</v>
      </c>
      <c r="R30" s="26">
        <v>6.4407412049787366E-2</v>
      </c>
      <c r="S30" s="26">
        <f>I30</f>
        <v>4.2140929420065198E-2</v>
      </c>
      <c r="T30" s="26">
        <f t="shared" si="28"/>
        <v>0.27718585822512659</v>
      </c>
      <c r="U30" s="26">
        <f t="shared" si="29"/>
        <v>-0.27718585822512659</v>
      </c>
    </row>
    <row r="31" spans="1:21" x14ac:dyDescent="0.3">
      <c r="A31" s="56">
        <v>9</v>
      </c>
      <c r="B31" s="26"/>
      <c r="C31" s="26"/>
      <c r="D31" s="26"/>
      <c r="E31" s="26"/>
      <c r="F31" s="26"/>
      <c r="G31" s="26"/>
      <c r="H31" s="26"/>
      <c r="I31" s="26"/>
      <c r="J31" s="58">
        <v>-4.8612576452325418E-2</v>
      </c>
      <c r="K31" s="26">
        <v>-0.11077974768217302</v>
      </c>
      <c r="L31" s="26">
        <v>-0.11049491761571198</v>
      </c>
      <c r="M31" s="26">
        <v>-0.12300342853027361</v>
      </c>
      <c r="N31" s="26">
        <v>-0.12552545157118011</v>
      </c>
      <c r="O31" s="26">
        <v>-0.12728882340824993</v>
      </c>
      <c r="P31" s="26">
        <v>-0.13056317828607106</v>
      </c>
      <c r="Q31" s="26">
        <v>-0.12687121627803702</v>
      </c>
      <c r="R31" s="26">
        <v>-0.12233376136098549</v>
      </c>
      <c r="S31" s="26">
        <f>J31</f>
        <v>-4.8612576452325418E-2</v>
      </c>
      <c r="T31" s="26">
        <f t="shared" si="28"/>
        <v>0.27718585822512659</v>
      </c>
      <c r="U31" s="26">
        <f t="shared" si="29"/>
        <v>-0.27718585822512659</v>
      </c>
    </row>
    <row r="32" spans="1:21" x14ac:dyDescent="0.3">
      <c r="A32" s="56">
        <v>10</v>
      </c>
      <c r="B32" s="26"/>
      <c r="C32" s="26"/>
      <c r="D32" s="26"/>
      <c r="E32" s="26"/>
      <c r="F32" s="26"/>
      <c r="G32" s="26"/>
      <c r="H32" s="26"/>
      <c r="I32" s="26"/>
      <c r="J32" s="26"/>
      <c r="K32" s="58">
        <v>8.5303961629293684E-2</v>
      </c>
      <c r="L32" s="26">
        <v>7.6803037307629718E-2</v>
      </c>
      <c r="M32" s="26">
        <v>7.9255086030790525E-2</v>
      </c>
      <c r="N32" s="26">
        <v>7.7192247952598506E-2</v>
      </c>
      <c r="O32" s="26">
        <v>8.1401872888283835E-2</v>
      </c>
      <c r="P32" s="26">
        <v>8.3874198800247587E-2</v>
      </c>
      <c r="Q32" s="26">
        <v>8.2604029177994975E-2</v>
      </c>
      <c r="R32" s="26">
        <v>6.4797529479135599E-2</v>
      </c>
      <c r="S32" s="26">
        <f>K32</f>
        <v>8.5303961629293684E-2</v>
      </c>
      <c r="T32" s="26">
        <f t="shared" si="28"/>
        <v>0.27718585822512659</v>
      </c>
      <c r="U32" s="26">
        <f t="shared" si="29"/>
        <v>-0.27718585822512659</v>
      </c>
    </row>
    <row r="33" spans="1:21" x14ac:dyDescent="0.3">
      <c r="A33" s="56">
        <v>11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58">
        <v>1.1598719224911846E-2</v>
      </c>
      <c r="M33" s="26">
        <v>-6.5520478608662253E-2</v>
      </c>
      <c r="N33" s="26">
        <v>-6.5024159553217498E-2</v>
      </c>
      <c r="O33" s="26">
        <v>-6.165525125655362E-2</v>
      </c>
      <c r="P33" s="26">
        <v>-6.7354766138728595E-2</v>
      </c>
      <c r="Q33" s="26">
        <v>-6.6402348349448359E-2</v>
      </c>
      <c r="R33" s="26">
        <v>-6.0307832561161859E-2</v>
      </c>
      <c r="S33" s="26">
        <f>L33</f>
        <v>1.1598719224911846E-2</v>
      </c>
      <c r="T33" s="26">
        <f t="shared" si="28"/>
        <v>0.27718585822512659</v>
      </c>
      <c r="U33" s="26">
        <f t="shared" si="29"/>
        <v>-0.27718585822512659</v>
      </c>
    </row>
    <row r="34" spans="1:21" x14ac:dyDescent="0.3">
      <c r="A34" s="56">
        <v>12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58">
        <v>0.10536419860279655</v>
      </c>
      <c r="N34" s="26">
        <v>9.38012802972856E-2</v>
      </c>
      <c r="O34" s="26">
        <v>9.3009901628785932E-2</v>
      </c>
      <c r="P34" s="26">
        <v>8.8564110024218545E-2</v>
      </c>
      <c r="Q34" s="26">
        <v>8.6425301683418485E-2</v>
      </c>
      <c r="R34" s="26">
        <v>8.1859036489974168E-2</v>
      </c>
      <c r="S34" s="26">
        <f>M34</f>
        <v>0.10536419860279655</v>
      </c>
      <c r="T34" s="26">
        <f t="shared" si="28"/>
        <v>0.27718585822512659</v>
      </c>
      <c r="U34" s="26">
        <f t="shared" si="29"/>
        <v>-0.27718585822512659</v>
      </c>
    </row>
    <row r="35" spans="1:21" x14ac:dyDescent="0.3">
      <c r="A35" s="56">
        <v>13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58">
        <v>1.5824272810804174E-2</v>
      </c>
      <c r="O35" s="26">
        <v>3.4848099686914352E-2</v>
      </c>
      <c r="P35" s="26">
        <v>3.5820943793356243E-2</v>
      </c>
      <c r="Q35" s="26">
        <v>3.4216243645634324E-2</v>
      </c>
      <c r="R35" s="26">
        <v>4.4521336990951177E-2</v>
      </c>
      <c r="S35" s="26">
        <f>N35</f>
        <v>1.5824272810804174E-2</v>
      </c>
      <c r="T35" s="26">
        <f t="shared" si="28"/>
        <v>0.27718585822512659</v>
      </c>
      <c r="U35" s="26">
        <f t="shared" si="29"/>
        <v>-0.27718585822512659</v>
      </c>
    </row>
    <row r="36" spans="1:21" x14ac:dyDescent="0.3">
      <c r="A36" s="56">
        <v>14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58">
        <v>-2.6094338069529432E-2</v>
      </c>
      <c r="P36" s="26">
        <v>-5.1547940996363506E-2</v>
      </c>
      <c r="Q36" s="26">
        <v>-5.1171900413984762E-2</v>
      </c>
      <c r="R36" s="26">
        <v>-4.3415399019061662E-2</v>
      </c>
      <c r="S36" s="26">
        <f>O36</f>
        <v>-2.6094338069529432E-2</v>
      </c>
      <c r="T36" s="26">
        <f t="shared" si="28"/>
        <v>0.27718585822512659</v>
      </c>
      <c r="U36" s="26">
        <f t="shared" si="29"/>
        <v>-0.27718585822512659</v>
      </c>
    </row>
    <row r="37" spans="1:21" x14ac:dyDescent="0.3">
      <c r="A37" s="56">
        <v>15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58">
        <v>3.4894080002516703E-2</v>
      </c>
      <c r="Q37" s="26">
        <v>2.545473107801955E-2</v>
      </c>
      <c r="R37" s="26">
        <v>2.3672067833391389E-2</v>
      </c>
      <c r="S37" s="26">
        <f>P37</f>
        <v>3.4894080002516703E-2</v>
      </c>
      <c r="T37" s="26">
        <f t="shared" si="28"/>
        <v>0.27718585822512659</v>
      </c>
      <c r="U37" s="26">
        <f t="shared" si="29"/>
        <v>-0.27718585822512659</v>
      </c>
    </row>
    <row r="38" spans="1:21" x14ac:dyDescent="0.3">
      <c r="A38" s="56">
        <v>16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58">
        <v>1.2924172884969991E-2</v>
      </c>
      <c r="R38" s="26">
        <v>5.8692825100597652E-2</v>
      </c>
      <c r="S38" s="26">
        <f>Q38</f>
        <v>1.2924172884969991E-2</v>
      </c>
      <c r="T38" s="26">
        <f t="shared" si="28"/>
        <v>0.27718585822512659</v>
      </c>
      <c r="U38" s="26">
        <f t="shared" si="29"/>
        <v>-0.27718585822512659</v>
      </c>
    </row>
    <row r="39" spans="1:21" x14ac:dyDescent="0.3">
      <c r="A39" s="56">
        <v>17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58">
        <v>-6.2704266034744868E-2</v>
      </c>
      <c r="S39" s="26">
        <f>R39</f>
        <v>-6.2704266034744868E-2</v>
      </c>
      <c r="T39" s="26">
        <f t="shared" si="28"/>
        <v>0.27718585822512659</v>
      </c>
      <c r="U39" s="26">
        <f t="shared" si="29"/>
        <v>-0.27718585822512659</v>
      </c>
    </row>
    <row r="40" spans="1:2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2ABC5-6F82-4853-B377-75182D9E413B}">
  <dimension ref="A1:AD23"/>
  <sheetViews>
    <sheetView tabSelected="1" workbookViewId="0">
      <selection activeCell="Y25" sqref="Y25"/>
    </sheetView>
  </sheetViews>
  <sheetFormatPr defaultRowHeight="14.4" x14ac:dyDescent="0.3"/>
  <cols>
    <col min="21" max="21" width="64.44140625" hidden="1" customWidth="1"/>
    <col min="23" max="23" width="0" hidden="1" customWidth="1"/>
  </cols>
  <sheetData>
    <row r="1" spans="1:23" x14ac:dyDescent="0.3">
      <c r="A1" s="54">
        <v>1</v>
      </c>
      <c r="B1" s="36">
        <v>0.79951353865553687</v>
      </c>
      <c r="C1" s="36">
        <v>0.66312343055454082</v>
      </c>
      <c r="D1" s="36">
        <v>0.5752315428541146</v>
      </c>
      <c r="E1" s="36">
        <v>0.51140449468306171</v>
      </c>
      <c r="F1" s="36">
        <v>0.38759342278600395</v>
      </c>
      <c r="G1" s="36">
        <v>0.27594411306127714</v>
      </c>
      <c r="H1" s="36">
        <v>0.1183545795886555</v>
      </c>
      <c r="I1" s="36">
        <v>4.0437442743786751E-2</v>
      </c>
      <c r="J1" s="36">
        <v>-3.6732632460134571E-2</v>
      </c>
      <c r="K1" s="36">
        <v>-6.9522057909413626E-2</v>
      </c>
      <c r="L1" s="36">
        <v>-0.1153833106116415</v>
      </c>
      <c r="M1" s="36">
        <v>-0.10519355667985421</v>
      </c>
      <c r="N1" s="36">
        <v>-0.10457712465719679</v>
      </c>
      <c r="O1" s="36">
        <v>-8.8786812311816565E-2</v>
      </c>
      <c r="P1" s="36">
        <v>-6.490654912333399E-2</v>
      </c>
      <c r="Q1" s="36">
        <v>-1.4809394757308681E-2</v>
      </c>
      <c r="R1" s="36">
        <v>-8.2940540218428057E-3</v>
      </c>
      <c r="S1" s="80">
        <v>1</v>
      </c>
      <c r="T1" s="81">
        <f>INDEX(MMULT(MINVERSE($A$1:A1),$A$2:$A2),COUNT($A$2:$A2))</f>
        <v>0.79951353865553687</v>
      </c>
      <c r="U1" s="82" t="s">
        <v>117</v>
      </c>
      <c r="V1" s="81">
        <f ca="1">INDEX(MMULT(MINVERSE(OFFSET($A$1,0,0,S1,S1)),OFFSET($A$1,1,0,S1,1)),S1)</f>
        <v>0.79951353865553687</v>
      </c>
      <c r="W1" s="82" t="s">
        <v>118</v>
      </c>
    </row>
    <row r="2" spans="1:23" x14ac:dyDescent="0.3">
      <c r="A2" s="36">
        <v>0.79951353865553687</v>
      </c>
      <c r="B2" s="54">
        <v>1</v>
      </c>
      <c r="C2" s="36">
        <f>B1</f>
        <v>0.79951353865553687</v>
      </c>
      <c r="D2" s="36">
        <f t="shared" ref="D2:R2" si="0">C1</f>
        <v>0.66312343055454082</v>
      </c>
      <c r="E2" s="36">
        <f t="shared" si="0"/>
        <v>0.5752315428541146</v>
      </c>
      <c r="F2" s="36">
        <f t="shared" si="0"/>
        <v>0.51140449468306171</v>
      </c>
      <c r="G2" s="36">
        <f t="shared" si="0"/>
        <v>0.38759342278600395</v>
      </c>
      <c r="H2" s="36">
        <f t="shared" si="0"/>
        <v>0.27594411306127714</v>
      </c>
      <c r="I2" s="36">
        <f t="shared" si="0"/>
        <v>0.1183545795886555</v>
      </c>
      <c r="J2" s="36">
        <f t="shared" si="0"/>
        <v>4.0437442743786751E-2</v>
      </c>
      <c r="K2" s="36">
        <f t="shared" si="0"/>
        <v>-3.6732632460134571E-2</v>
      </c>
      <c r="L2" s="36">
        <f t="shared" si="0"/>
        <v>-6.9522057909413626E-2</v>
      </c>
      <c r="M2" s="36">
        <f t="shared" si="0"/>
        <v>-0.1153833106116415</v>
      </c>
      <c r="N2" s="36">
        <f t="shared" si="0"/>
        <v>-0.10519355667985421</v>
      </c>
      <c r="O2" s="36">
        <f t="shared" si="0"/>
        <v>-0.10457712465719679</v>
      </c>
      <c r="P2" s="36">
        <f t="shared" si="0"/>
        <v>-8.8786812311816565E-2</v>
      </c>
      <c r="Q2" s="36">
        <f t="shared" si="0"/>
        <v>-6.490654912333399E-2</v>
      </c>
      <c r="R2" s="36">
        <f t="shared" si="0"/>
        <v>-1.4809394757308681E-2</v>
      </c>
      <c r="S2" s="80">
        <v>2</v>
      </c>
      <c r="T2" s="81">
        <f>INDEX(MMULT(MINVERSE($A$1:B2),$A$2:$A3),COUNT($A$2:$A3))</f>
        <v>6.624995242570586E-2</v>
      </c>
      <c r="U2" s="82" t="s">
        <v>119</v>
      </c>
      <c r="V2" s="81">
        <f t="shared" ref="V2:V18" ca="1" si="1">INDEX(MMULT(MINVERSE(OFFSET($A$1,0,0,S2,S2)),OFFSET($A$1,1,0,S2,1)),S2)</f>
        <v>6.624995242570586E-2</v>
      </c>
      <c r="W2" s="82" t="s">
        <v>120</v>
      </c>
    </row>
    <row r="3" spans="1:23" x14ac:dyDescent="0.3">
      <c r="A3" s="36">
        <v>0.66312343055454082</v>
      </c>
      <c r="B3" s="36">
        <f>A2</f>
        <v>0.79951353865553687</v>
      </c>
      <c r="C3" s="54">
        <v>1</v>
      </c>
      <c r="D3" s="36">
        <f>B1</f>
        <v>0.79951353865553687</v>
      </c>
      <c r="E3" s="36">
        <f t="shared" ref="E3:R3" si="2">C1</f>
        <v>0.66312343055454082</v>
      </c>
      <c r="F3" s="36">
        <f t="shared" si="2"/>
        <v>0.5752315428541146</v>
      </c>
      <c r="G3" s="36">
        <f t="shared" si="2"/>
        <v>0.51140449468306171</v>
      </c>
      <c r="H3" s="36">
        <f t="shared" si="2"/>
        <v>0.38759342278600395</v>
      </c>
      <c r="I3" s="36">
        <f t="shared" si="2"/>
        <v>0.27594411306127714</v>
      </c>
      <c r="J3" s="36">
        <f t="shared" si="2"/>
        <v>0.1183545795886555</v>
      </c>
      <c r="K3" s="36">
        <f t="shared" si="2"/>
        <v>4.0437442743786751E-2</v>
      </c>
      <c r="L3" s="36">
        <f t="shared" si="2"/>
        <v>-3.6732632460134571E-2</v>
      </c>
      <c r="M3" s="36">
        <f t="shared" si="2"/>
        <v>-6.9522057909413626E-2</v>
      </c>
      <c r="N3" s="36">
        <f t="shared" si="2"/>
        <v>-0.1153833106116415</v>
      </c>
      <c r="O3" s="36">
        <f t="shared" si="2"/>
        <v>-0.10519355667985421</v>
      </c>
      <c r="P3" s="36">
        <f t="shared" si="2"/>
        <v>-0.10457712465719679</v>
      </c>
      <c r="Q3" s="36">
        <f t="shared" si="2"/>
        <v>-8.8786812311816565E-2</v>
      </c>
      <c r="R3" s="36">
        <f t="shared" si="2"/>
        <v>-6.490654912333399E-2</v>
      </c>
      <c r="S3" s="80">
        <v>3</v>
      </c>
      <c r="T3" s="81">
        <f>INDEX(MMULT(MINVERSE($A$1:C3),$A$2:$A4),COUNT($A$2:$A4))</f>
        <v>7.57577977452637E-2</v>
      </c>
      <c r="U3" s="82" t="s">
        <v>121</v>
      </c>
      <c r="V3" s="81">
        <f t="shared" ca="1" si="1"/>
        <v>7.57577977452637E-2</v>
      </c>
      <c r="W3" s="82" t="s">
        <v>122</v>
      </c>
    </row>
    <row r="4" spans="1:23" x14ac:dyDescent="0.3">
      <c r="A4" s="36">
        <v>0.5752315428541146</v>
      </c>
      <c r="B4" s="36">
        <f t="shared" ref="B4:B18" si="3">A3</f>
        <v>0.66312343055454082</v>
      </c>
      <c r="C4" s="36">
        <f>A2</f>
        <v>0.79951353865553687</v>
      </c>
      <c r="D4" s="54">
        <v>1</v>
      </c>
      <c r="E4" s="36">
        <f>B1</f>
        <v>0.79951353865553687</v>
      </c>
      <c r="F4" s="36">
        <f t="shared" ref="F4:R4" si="4">C1</f>
        <v>0.66312343055454082</v>
      </c>
      <c r="G4" s="36">
        <f t="shared" si="4"/>
        <v>0.5752315428541146</v>
      </c>
      <c r="H4" s="36">
        <f t="shared" si="4"/>
        <v>0.51140449468306171</v>
      </c>
      <c r="I4" s="36">
        <f t="shared" si="4"/>
        <v>0.38759342278600395</v>
      </c>
      <c r="J4" s="36">
        <f t="shared" si="4"/>
        <v>0.27594411306127714</v>
      </c>
      <c r="K4" s="36">
        <f t="shared" si="4"/>
        <v>0.1183545795886555</v>
      </c>
      <c r="L4" s="36">
        <f t="shared" si="4"/>
        <v>4.0437442743786751E-2</v>
      </c>
      <c r="M4" s="36">
        <f t="shared" si="4"/>
        <v>-3.6732632460134571E-2</v>
      </c>
      <c r="N4" s="36">
        <f t="shared" si="4"/>
        <v>-6.9522057909413626E-2</v>
      </c>
      <c r="O4" s="36">
        <f t="shared" si="4"/>
        <v>-0.1153833106116415</v>
      </c>
      <c r="P4" s="36">
        <f t="shared" si="4"/>
        <v>-0.10519355667985421</v>
      </c>
      <c r="Q4" s="36">
        <f t="shared" si="4"/>
        <v>-0.10457712465719679</v>
      </c>
      <c r="R4" s="36">
        <f t="shared" si="4"/>
        <v>-8.8786812311816565E-2</v>
      </c>
      <c r="S4" s="80">
        <v>4</v>
      </c>
      <c r="T4" s="81">
        <f>INDEX(MMULT(MINVERSE($A$1:D4),$A$2:$A5),COUNT($A$2:$A5))</f>
        <v>5.000272157057406E-2</v>
      </c>
      <c r="V4" s="81">
        <f t="shared" ca="1" si="1"/>
        <v>5.000272157057406E-2</v>
      </c>
    </row>
    <row r="5" spans="1:23" x14ac:dyDescent="0.3">
      <c r="A5" s="36">
        <v>0.51140449468306171</v>
      </c>
      <c r="B5" s="36">
        <f t="shared" si="3"/>
        <v>0.5752315428541146</v>
      </c>
      <c r="C5" s="36">
        <f t="shared" ref="C5:C18" si="5">A3</f>
        <v>0.66312343055454082</v>
      </c>
      <c r="D5" s="36">
        <f>A2</f>
        <v>0.79951353865553687</v>
      </c>
      <c r="E5" s="54">
        <v>1</v>
      </c>
      <c r="F5" s="36">
        <f>B1</f>
        <v>0.79951353865553687</v>
      </c>
      <c r="G5" s="36">
        <f t="shared" ref="G5:R5" si="6">C1</f>
        <v>0.66312343055454082</v>
      </c>
      <c r="H5" s="36">
        <f t="shared" si="6"/>
        <v>0.5752315428541146</v>
      </c>
      <c r="I5" s="36">
        <f t="shared" si="6"/>
        <v>0.51140449468306171</v>
      </c>
      <c r="J5" s="36">
        <f t="shared" si="6"/>
        <v>0.38759342278600395</v>
      </c>
      <c r="K5" s="36">
        <f t="shared" si="6"/>
        <v>0.27594411306127714</v>
      </c>
      <c r="L5" s="36">
        <f t="shared" si="6"/>
        <v>0.1183545795886555</v>
      </c>
      <c r="M5" s="36">
        <f t="shared" si="6"/>
        <v>4.0437442743786751E-2</v>
      </c>
      <c r="N5" s="36">
        <f t="shared" si="6"/>
        <v>-3.6732632460134571E-2</v>
      </c>
      <c r="O5" s="36">
        <f t="shared" si="6"/>
        <v>-6.9522057909413626E-2</v>
      </c>
      <c r="P5" s="36">
        <f t="shared" si="6"/>
        <v>-0.1153833106116415</v>
      </c>
      <c r="Q5" s="36">
        <f t="shared" si="6"/>
        <v>-0.10519355667985421</v>
      </c>
      <c r="R5" s="36">
        <f t="shared" si="6"/>
        <v>-0.10457712465719679</v>
      </c>
      <c r="S5" s="80">
        <v>5</v>
      </c>
      <c r="T5" s="81">
        <f>INDEX(MMULT(MINVERSE($A$1:E5),$A$2:$A6),COUNT($A$2:$A6))</f>
        <v>-0.17014829910611828</v>
      </c>
      <c r="V5" s="81">
        <f t="shared" ca="1" si="1"/>
        <v>-0.17014829910611828</v>
      </c>
    </row>
    <row r="6" spans="1:23" x14ac:dyDescent="0.3">
      <c r="A6" s="36">
        <v>0.38759342278600395</v>
      </c>
      <c r="B6" s="36">
        <f t="shared" si="3"/>
        <v>0.51140449468306171</v>
      </c>
      <c r="C6" s="36">
        <f t="shared" si="5"/>
        <v>0.5752315428541146</v>
      </c>
      <c r="D6" s="36">
        <f t="shared" ref="D6:D18" si="7">A3</f>
        <v>0.66312343055454082</v>
      </c>
      <c r="E6" s="36">
        <f>A2</f>
        <v>0.79951353865553687</v>
      </c>
      <c r="F6" s="54">
        <v>1</v>
      </c>
      <c r="G6" s="36">
        <f>B1</f>
        <v>0.79951353865553687</v>
      </c>
      <c r="H6" s="36">
        <f t="shared" ref="H6:R6" si="8">C1</f>
        <v>0.66312343055454082</v>
      </c>
      <c r="I6" s="36">
        <f t="shared" si="8"/>
        <v>0.5752315428541146</v>
      </c>
      <c r="J6" s="36">
        <f t="shared" si="8"/>
        <v>0.51140449468306171</v>
      </c>
      <c r="K6" s="36">
        <f t="shared" si="8"/>
        <v>0.38759342278600395</v>
      </c>
      <c r="L6" s="36">
        <f t="shared" si="8"/>
        <v>0.27594411306127714</v>
      </c>
      <c r="M6" s="36">
        <f t="shared" si="8"/>
        <v>0.1183545795886555</v>
      </c>
      <c r="N6" s="36">
        <f t="shared" si="8"/>
        <v>4.0437442743786751E-2</v>
      </c>
      <c r="O6" s="36">
        <f t="shared" si="8"/>
        <v>-3.6732632460134571E-2</v>
      </c>
      <c r="P6" s="36">
        <f t="shared" si="8"/>
        <v>-6.9522057909413626E-2</v>
      </c>
      <c r="Q6" s="36">
        <f t="shared" si="8"/>
        <v>-0.1153833106116415</v>
      </c>
      <c r="R6" s="36">
        <f t="shared" si="8"/>
        <v>-0.10519355667985421</v>
      </c>
      <c r="S6" s="80">
        <v>6</v>
      </c>
      <c r="T6" s="81">
        <f>INDEX(MMULT(MINVERSE($A$1:F6),$A$2:$A7),COUNT($A$2:$A7))</f>
        <v>-7.1930696197718413E-2</v>
      </c>
      <c r="V6" s="81">
        <f t="shared" ca="1" si="1"/>
        <v>-7.1930696197718413E-2</v>
      </c>
    </row>
    <row r="7" spans="1:23" x14ac:dyDescent="0.3">
      <c r="A7" s="36">
        <v>0.27594411306127714</v>
      </c>
      <c r="B7" s="36">
        <f t="shared" si="3"/>
        <v>0.38759342278600395</v>
      </c>
      <c r="C7" s="36">
        <f t="shared" si="5"/>
        <v>0.51140449468306171</v>
      </c>
      <c r="D7" s="36">
        <f t="shared" si="7"/>
        <v>0.5752315428541146</v>
      </c>
      <c r="E7" s="36">
        <f t="shared" ref="E7:E18" si="9">A3</f>
        <v>0.66312343055454082</v>
      </c>
      <c r="F7" s="36">
        <f>A2</f>
        <v>0.79951353865553687</v>
      </c>
      <c r="G7" s="54">
        <v>1</v>
      </c>
      <c r="H7" s="36">
        <f>B1</f>
        <v>0.79951353865553687</v>
      </c>
      <c r="I7" s="36">
        <f t="shared" ref="I7:R7" si="10">C1</f>
        <v>0.66312343055454082</v>
      </c>
      <c r="J7" s="36">
        <f t="shared" si="10"/>
        <v>0.5752315428541146</v>
      </c>
      <c r="K7" s="36">
        <f t="shared" si="10"/>
        <v>0.51140449468306171</v>
      </c>
      <c r="L7" s="36">
        <f t="shared" si="10"/>
        <v>0.38759342278600395</v>
      </c>
      <c r="M7" s="36">
        <f t="shared" si="10"/>
        <v>0.27594411306127714</v>
      </c>
      <c r="N7" s="36">
        <f t="shared" si="10"/>
        <v>0.1183545795886555</v>
      </c>
      <c r="O7" s="36">
        <f t="shared" si="10"/>
        <v>4.0437442743786751E-2</v>
      </c>
      <c r="P7" s="36">
        <f t="shared" si="10"/>
        <v>-3.6732632460134571E-2</v>
      </c>
      <c r="Q7" s="36">
        <f t="shared" si="10"/>
        <v>-6.9522057909413626E-2</v>
      </c>
      <c r="R7" s="36">
        <f t="shared" si="10"/>
        <v>-0.1153833106116415</v>
      </c>
      <c r="S7" s="80">
        <v>7</v>
      </c>
      <c r="T7" s="81">
        <f>INDEX(MMULT(MINVERSE($A$1:G7),$A$2:$A8),COUNT($A$2:$A8))</f>
        <v>-0.24451177347939829</v>
      </c>
      <c r="V7" s="81">
        <f t="shared" ca="1" si="1"/>
        <v>-0.24451177347939829</v>
      </c>
    </row>
    <row r="8" spans="1:23" x14ac:dyDescent="0.3">
      <c r="A8" s="36">
        <v>0.1183545795886555</v>
      </c>
      <c r="B8" s="36">
        <f t="shared" si="3"/>
        <v>0.27594411306127714</v>
      </c>
      <c r="C8" s="36">
        <f t="shared" si="5"/>
        <v>0.38759342278600395</v>
      </c>
      <c r="D8" s="36">
        <f t="shared" si="7"/>
        <v>0.51140449468306171</v>
      </c>
      <c r="E8" s="36">
        <f t="shared" si="9"/>
        <v>0.5752315428541146</v>
      </c>
      <c r="F8" s="36">
        <f t="shared" ref="F8:F18" si="11">A3</f>
        <v>0.66312343055454082</v>
      </c>
      <c r="G8" s="36">
        <f>A2</f>
        <v>0.79951353865553687</v>
      </c>
      <c r="H8" s="54">
        <v>1</v>
      </c>
      <c r="I8" s="36">
        <f>B1</f>
        <v>0.79951353865553687</v>
      </c>
      <c r="J8" s="36">
        <f t="shared" ref="J8:R8" si="12">C1</f>
        <v>0.66312343055454082</v>
      </c>
      <c r="K8" s="36">
        <f t="shared" si="12"/>
        <v>0.5752315428541146</v>
      </c>
      <c r="L8" s="36">
        <f t="shared" si="12"/>
        <v>0.51140449468306171</v>
      </c>
      <c r="M8" s="36">
        <f t="shared" si="12"/>
        <v>0.38759342278600395</v>
      </c>
      <c r="N8" s="36">
        <f t="shared" si="12"/>
        <v>0.27594411306127714</v>
      </c>
      <c r="O8" s="36">
        <f t="shared" si="12"/>
        <v>0.1183545795886555</v>
      </c>
      <c r="P8" s="36">
        <f t="shared" si="12"/>
        <v>4.0437442743786751E-2</v>
      </c>
      <c r="Q8" s="36">
        <f t="shared" si="12"/>
        <v>-3.6732632460134571E-2</v>
      </c>
      <c r="R8" s="36">
        <f t="shared" si="12"/>
        <v>-6.9522057909413626E-2</v>
      </c>
      <c r="S8" s="80">
        <v>8</v>
      </c>
      <c r="T8" s="81">
        <f>INDEX(MMULT(MINVERSE($A$1:H8),$A$2:$A9),COUNT($A$2:$A9))</f>
        <v>4.2140929420065198E-2</v>
      </c>
      <c r="V8" s="81">
        <f t="shared" ca="1" si="1"/>
        <v>4.2140929420065198E-2</v>
      </c>
    </row>
    <row r="9" spans="1:23" x14ac:dyDescent="0.3">
      <c r="A9" s="36">
        <v>4.0437442743786751E-2</v>
      </c>
      <c r="B9" s="36">
        <f t="shared" si="3"/>
        <v>0.1183545795886555</v>
      </c>
      <c r="C9" s="36">
        <f t="shared" si="5"/>
        <v>0.27594411306127714</v>
      </c>
      <c r="D9" s="36">
        <f t="shared" si="7"/>
        <v>0.38759342278600395</v>
      </c>
      <c r="E9" s="36">
        <f t="shared" si="9"/>
        <v>0.51140449468306171</v>
      </c>
      <c r="F9" s="36">
        <f t="shared" si="11"/>
        <v>0.5752315428541146</v>
      </c>
      <c r="G9" s="36">
        <f t="shared" ref="G9:G18" si="13">A3</f>
        <v>0.66312343055454082</v>
      </c>
      <c r="H9" s="36">
        <f>A2</f>
        <v>0.79951353865553687</v>
      </c>
      <c r="I9" s="54">
        <v>1</v>
      </c>
      <c r="J9" s="36">
        <f>B1</f>
        <v>0.79951353865553687</v>
      </c>
      <c r="K9" s="36">
        <f t="shared" ref="K9:R9" si="14">C1</f>
        <v>0.66312343055454082</v>
      </c>
      <c r="L9" s="36">
        <f t="shared" si="14"/>
        <v>0.5752315428541146</v>
      </c>
      <c r="M9" s="36">
        <f t="shared" si="14"/>
        <v>0.51140449468306171</v>
      </c>
      <c r="N9" s="36">
        <f t="shared" si="14"/>
        <v>0.38759342278600395</v>
      </c>
      <c r="O9" s="36">
        <f t="shared" si="14"/>
        <v>0.27594411306127714</v>
      </c>
      <c r="P9" s="36">
        <f t="shared" si="14"/>
        <v>0.1183545795886555</v>
      </c>
      <c r="Q9" s="36">
        <f t="shared" si="14"/>
        <v>4.0437442743786751E-2</v>
      </c>
      <c r="R9" s="36">
        <f t="shared" si="14"/>
        <v>-3.6732632460134571E-2</v>
      </c>
      <c r="S9" s="80">
        <v>9</v>
      </c>
      <c r="T9" s="81">
        <f>INDEX(MMULT(MINVERSE($A$1:I9),$A$2:$A10),COUNT($A$2:$A10))</f>
        <v>-4.8612576452325418E-2</v>
      </c>
      <c r="V9" s="81">
        <f t="shared" ca="1" si="1"/>
        <v>-4.8612576452325418E-2</v>
      </c>
    </row>
    <row r="10" spans="1:23" x14ac:dyDescent="0.3">
      <c r="A10" s="36">
        <v>-3.6732632460134571E-2</v>
      </c>
      <c r="B10" s="36">
        <f t="shared" si="3"/>
        <v>4.0437442743786751E-2</v>
      </c>
      <c r="C10" s="36">
        <f t="shared" si="5"/>
        <v>0.1183545795886555</v>
      </c>
      <c r="D10" s="36">
        <f t="shared" si="7"/>
        <v>0.27594411306127714</v>
      </c>
      <c r="E10" s="36">
        <f t="shared" si="9"/>
        <v>0.38759342278600395</v>
      </c>
      <c r="F10" s="36">
        <f t="shared" si="11"/>
        <v>0.51140449468306171</v>
      </c>
      <c r="G10" s="36">
        <f t="shared" si="13"/>
        <v>0.5752315428541146</v>
      </c>
      <c r="H10" s="36">
        <f t="shared" ref="H10:H18" si="15">A3</f>
        <v>0.66312343055454082</v>
      </c>
      <c r="I10" s="36">
        <f>A2</f>
        <v>0.79951353865553687</v>
      </c>
      <c r="J10" s="54">
        <v>1</v>
      </c>
      <c r="K10" s="36">
        <f>B1</f>
        <v>0.79951353865553687</v>
      </c>
      <c r="L10" s="36">
        <f t="shared" ref="L10:R10" si="16">C1</f>
        <v>0.66312343055454082</v>
      </c>
      <c r="M10" s="36">
        <f t="shared" si="16"/>
        <v>0.5752315428541146</v>
      </c>
      <c r="N10" s="36">
        <f t="shared" si="16"/>
        <v>0.51140449468306171</v>
      </c>
      <c r="O10" s="36">
        <f t="shared" si="16"/>
        <v>0.38759342278600395</v>
      </c>
      <c r="P10" s="36">
        <f t="shared" si="16"/>
        <v>0.27594411306127714</v>
      </c>
      <c r="Q10" s="36">
        <f t="shared" si="16"/>
        <v>0.1183545795886555</v>
      </c>
      <c r="R10" s="36">
        <f t="shared" si="16"/>
        <v>4.0437442743786751E-2</v>
      </c>
      <c r="S10" s="80">
        <v>10</v>
      </c>
      <c r="T10" s="81">
        <f>INDEX(MMULT(MINVERSE($A$1:J10),$A$2:$A11),COUNT($A$2:$A11))</f>
        <v>8.5303961629293684E-2</v>
      </c>
      <c r="V10" s="81">
        <f t="shared" ca="1" si="1"/>
        <v>8.5303961629293684E-2</v>
      </c>
    </row>
    <row r="11" spans="1:23" x14ac:dyDescent="0.3">
      <c r="A11" s="36">
        <v>-6.9522057909413626E-2</v>
      </c>
      <c r="B11" s="36">
        <f t="shared" si="3"/>
        <v>-3.6732632460134571E-2</v>
      </c>
      <c r="C11" s="36">
        <f t="shared" si="5"/>
        <v>4.0437442743786751E-2</v>
      </c>
      <c r="D11" s="36">
        <f t="shared" si="7"/>
        <v>0.1183545795886555</v>
      </c>
      <c r="E11" s="36">
        <f t="shared" si="9"/>
        <v>0.27594411306127714</v>
      </c>
      <c r="F11" s="36">
        <f t="shared" si="11"/>
        <v>0.38759342278600395</v>
      </c>
      <c r="G11" s="36">
        <f t="shared" si="13"/>
        <v>0.51140449468306171</v>
      </c>
      <c r="H11" s="36">
        <f t="shared" si="15"/>
        <v>0.5752315428541146</v>
      </c>
      <c r="I11" s="36">
        <f t="shared" ref="I11:I18" si="17">A3</f>
        <v>0.66312343055454082</v>
      </c>
      <c r="J11" s="36">
        <f>A2</f>
        <v>0.79951353865553687</v>
      </c>
      <c r="K11" s="54">
        <v>1</v>
      </c>
      <c r="L11" s="36">
        <f>B1</f>
        <v>0.79951353865553687</v>
      </c>
      <c r="M11" s="36">
        <f t="shared" ref="M11:R11" si="18">C1</f>
        <v>0.66312343055454082</v>
      </c>
      <c r="N11" s="36">
        <f t="shared" si="18"/>
        <v>0.5752315428541146</v>
      </c>
      <c r="O11" s="36">
        <f t="shared" si="18"/>
        <v>0.51140449468306171</v>
      </c>
      <c r="P11" s="36">
        <f t="shared" si="18"/>
        <v>0.38759342278600395</v>
      </c>
      <c r="Q11" s="36">
        <f t="shared" si="18"/>
        <v>0.27594411306127714</v>
      </c>
      <c r="R11" s="36">
        <f t="shared" si="18"/>
        <v>0.1183545795886555</v>
      </c>
      <c r="S11" s="80">
        <v>11</v>
      </c>
      <c r="T11" s="81">
        <f>INDEX(MMULT(MINVERSE($A$1:K11),$A$2:$A12),COUNT($A$2:$A12))</f>
        <v>1.1598719224911846E-2</v>
      </c>
      <c r="V11" s="81">
        <f t="shared" ca="1" si="1"/>
        <v>1.1598719224911846E-2</v>
      </c>
    </row>
    <row r="12" spans="1:23" x14ac:dyDescent="0.3">
      <c r="A12" s="36">
        <v>-0.1153833106116415</v>
      </c>
      <c r="B12" s="36">
        <f t="shared" si="3"/>
        <v>-6.9522057909413626E-2</v>
      </c>
      <c r="C12" s="36">
        <f t="shared" si="5"/>
        <v>-3.6732632460134571E-2</v>
      </c>
      <c r="D12" s="36">
        <f t="shared" si="7"/>
        <v>4.0437442743786751E-2</v>
      </c>
      <c r="E12" s="36">
        <f t="shared" si="9"/>
        <v>0.1183545795886555</v>
      </c>
      <c r="F12" s="36">
        <f t="shared" si="11"/>
        <v>0.27594411306127714</v>
      </c>
      <c r="G12" s="36">
        <f t="shared" si="13"/>
        <v>0.38759342278600395</v>
      </c>
      <c r="H12" s="36">
        <f t="shared" si="15"/>
        <v>0.51140449468306171</v>
      </c>
      <c r="I12" s="36">
        <f t="shared" si="17"/>
        <v>0.5752315428541146</v>
      </c>
      <c r="J12" s="36">
        <f t="shared" ref="J12:J18" si="19">A3</f>
        <v>0.66312343055454082</v>
      </c>
      <c r="K12" s="36">
        <f>A2</f>
        <v>0.79951353865553687</v>
      </c>
      <c r="L12" s="54">
        <v>1</v>
      </c>
      <c r="M12" s="36">
        <f>B1</f>
        <v>0.79951353865553687</v>
      </c>
      <c r="N12" s="36">
        <f t="shared" ref="N12:R12" si="20">C1</f>
        <v>0.66312343055454082</v>
      </c>
      <c r="O12" s="36">
        <f t="shared" si="20"/>
        <v>0.5752315428541146</v>
      </c>
      <c r="P12" s="36">
        <f t="shared" si="20"/>
        <v>0.51140449468306171</v>
      </c>
      <c r="Q12" s="36">
        <f t="shared" si="20"/>
        <v>0.38759342278600395</v>
      </c>
      <c r="R12" s="36">
        <f t="shared" si="20"/>
        <v>0.27594411306127714</v>
      </c>
      <c r="S12" s="80">
        <v>12</v>
      </c>
      <c r="T12" s="81">
        <f>INDEX(MMULT(MINVERSE($A$1:L12),$A$2:$A13),COUNT($A$2:$A13))</f>
        <v>0.10536419860279655</v>
      </c>
      <c r="V12" s="81">
        <f t="shared" ca="1" si="1"/>
        <v>0.10536419860279655</v>
      </c>
    </row>
    <row r="13" spans="1:23" x14ac:dyDescent="0.3">
      <c r="A13" s="36">
        <v>-0.10519355667985421</v>
      </c>
      <c r="B13" s="36">
        <f t="shared" si="3"/>
        <v>-0.1153833106116415</v>
      </c>
      <c r="C13" s="36">
        <f t="shared" si="5"/>
        <v>-6.9522057909413626E-2</v>
      </c>
      <c r="D13" s="36">
        <f t="shared" si="7"/>
        <v>-3.6732632460134571E-2</v>
      </c>
      <c r="E13" s="36">
        <f t="shared" si="9"/>
        <v>4.0437442743786751E-2</v>
      </c>
      <c r="F13" s="36">
        <f t="shared" si="11"/>
        <v>0.1183545795886555</v>
      </c>
      <c r="G13" s="36">
        <f t="shared" si="13"/>
        <v>0.27594411306127714</v>
      </c>
      <c r="H13" s="36">
        <f t="shared" si="15"/>
        <v>0.38759342278600395</v>
      </c>
      <c r="I13" s="36">
        <f t="shared" si="17"/>
        <v>0.51140449468306171</v>
      </c>
      <c r="J13" s="36">
        <f t="shared" si="19"/>
        <v>0.5752315428541146</v>
      </c>
      <c r="K13" s="36">
        <f t="shared" ref="K13:K18" si="21">A3</f>
        <v>0.66312343055454082</v>
      </c>
      <c r="L13" s="36">
        <f>A2</f>
        <v>0.79951353865553687</v>
      </c>
      <c r="M13" s="54">
        <v>1</v>
      </c>
      <c r="N13" s="36">
        <f>B1</f>
        <v>0.79951353865553687</v>
      </c>
      <c r="O13" s="36">
        <f t="shared" ref="O13:R13" si="22">C1</f>
        <v>0.66312343055454082</v>
      </c>
      <c r="P13" s="36">
        <f t="shared" si="22"/>
        <v>0.5752315428541146</v>
      </c>
      <c r="Q13" s="36">
        <f t="shared" si="22"/>
        <v>0.51140449468306171</v>
      </c>
      <c r="R13" s="36">
        <f t="shared" si="22"/>
        <v>0.38759342278600395</v>
      </c>
      <c r="S13" s="80">
        <v>13</v>
      </c>
      <c r="T13" s="81">
        <f>INDEX(MMULT(MINVERSE($A$1:M13),$A$2:$A14),COUNT($A$2:$A14))</f>
        <v>1.5824272810804174E-2</v>
      </c>
      <c r="V13" s="81">
        <f t="shared" ca="1" si="1"/>
        <v>1.5824272810804174E-2</v>
      </c>
    </row>
    <row r="14" spans="1:23" x14ac:dyDescent="0.3">
      <c r="A14" s="36">
        <v>-0.10457712465719679</v>
      </c>
      <c r="B14" s="36">
        <f t="shared" si="3"/>
        <v>-0.10519355667985421</v>
      </c>
      <c r="C14" s="36">
        <f t="shared" si="5"/>
        <v>-0.1153833106116415</v>
      </c>
      <c r="D14" s="36">
        <f t="shared" si="7"/>
        <v>-6.9522057909413626E-2</v>
      </c>
      <c r="E14" s="36">
        <f t="shared" si="9"/>
        <v>-3.6732632460134571E-2</v>
      </c>
      <c r="F14" s="36">
        <f t="shared" si="11"/>
        <v>4.0437442743786751E-2</v>
      </c>
      <c r="G14" s="36">
        <f t="shared" si="13"/>
        <v>0.1183545795886555</v>
      </c>
      <c r="H14" s="36">
        <f t="shared" si="15"/>
        <v>0.27594411306127714</v>
      </c>
      <c r="I14" s="36">
        <f t="shared" si="17"/>
        <v>0.38759342278600395</v>
      </c>
      <c r="J14" s="36">
        <f t="shared" si="19"/>
        <v>0.51140449468306171</v>
      </c>
      <c r="K14" s="36">
        <f t="shared" si="21"/>
        <v>0.5752315428541146</v>
      </c>
      <c r="L14" s="36">
        <f t="shared" ref="L14:L18" si="23">A3</f>
        <v>0.66312343055454082</v>
      </c>
      <c r="M14" s="36">
        <f>A2</f>
        <v>0.79951353865553687</v>
      </c>
      <c r="N14" s="54">
        <v>1</v>
      </c>
      <c r="O14" s="36">
        <f>B1</f>
        <v>0.79951353865553687</v>
      </c>
      <c r="P14" s="36">
        <f t="shared" ref="P14:R14" si="24">C1</f>
        <v>0.66312343055454082</v>
      </c>
      <c r="Q14" s="36">
        <f t="shared" si="24"/>
        <v>0.5752315428541146</v>
      </c>
      <c r="R14" s="36">
        <f t="shared" si="24"/>
        <v>0.51140449468306171</v>
      </c>
      <c r="S14" s="80">
        <v>14</v>
      </c>
      <c r="T14" s="81">
        <f>INDEX(MMULT(MINVERSE($A$1:N14),$A$2:$A15),COUNT($A$2:$A15))</f>
        <v>-2.6094338069529432E-2</v>
      </c>
      <c r="V14" s="81">
        <f t="shared" ca="1" si="1"/>
        <v>-2.6094338069529432E-2</v>
      </c>
    </row>
    <row r="15" spans="1:23" x14ac:dyDescent="0.3">
      <c r="A15" s="36">
        <v>-8.8786812311816565E-2</v>
      </c>
      <c r="B15" s="36">
        <f t="shared" si="3"/>
        <v>-0.10457712465719679</v>
      </c>
      <c r="C15" s="36">
        <f t="shared" si="5"/>
        <v>-0.10519355667985421</v>
      </c>
      <c r="D15" s="36">
        <f t="shared" si="7"/>
        <v>-0.1153833106116415</v>
      </c>
      <c r="E15" s="36">
        <f t="shared" si="9"/>
        <v>-6.9522057909413626E-2</v>
      </c>
      <c r="F15" s="36">
        <f t="shared" si="11"/>
        <v>-3.6732632460134571E-2</v>
      </c>
      <c r="G15" s="36">
        <f t="shared" si="13"/>
        <v>4.0437442743786751E-2</v>
      </c>
      <c r="H15" s="36">
        <f t="shared" si="15"/>
        <v>0.1183545795886555</v>
      </c>
      <c r="I15" s="36">
        <f t="shared" si="17"/>
        <v>0.27594411306127714</v>
      </c>
      <c r="J15" s="36">
        <f t="shared" si="19"/>
        <v>0.38759342278600395</v>
      </c>
      <c r="K15" s="36">
        <f t="shared" si="21"/>
        <v>0.51140449468306171</v>
      </c>
      <c r="L15" s="36">
        <f t="shared" si="23"/>
        <v>0.5752315428541146</v>
      </c>
      <c r="M15" s="36">
        <f t="shared" ref="M15:M18" si="25">A3</f>
        <v>0.66312343055454082</v>
      </c>
      <c r="N15" s="36">
        <f>A2</f>
        <v>0.79951353865553687</v>
      </c>
      <c r="O15" s="54">
        <v>1</v>
      </c>
      <c r="P15" s="36">
        <f>B1</f>
        <v>0.79951353865553687</v>
      </c>
      <c r="Q15" s="36">
        <f t="shared" ref="Q15:R15" si="26">C1</f>
        <v>0.66312343055454082</v>
      </c>
      <c r="R15" s="36">
        <f t="shared" si="26"/>
        <v>0.5752315428541146</v>
      </c>
      <c r="S15" s="80">
        <v>15</v>
      </c>
      <c r="T15" s="81">
        <f>INDEX(MMULT(MINVERSE($A$1:O15),$A$2:$A16),COUNT($A$2:$A16))</f>
        <v>3.4894080002516703E-2</v>
      </c>
      <c r="V15" s="81">
        <f t="shared" ca="1" si="1"/>
        <v>3.4894080002516703E-2</v>
      </c>
    </row>
    <row r="16" spans="1:23" x14ac:dyDescent="0.3">
      <c r="A16" s="36">
        <v>-6.490654912333399E-2</v>
      </c>
      <c r="B16" s="36">
        <f t="shared" si="3"/>
        <v>-8.8786812311816565E-2</v>
      </c>
      <c r="C16" s="36">
        <f t="shared" si="5"/>
        <v>-0.10457712465719679</v>
      </c>
      <c r="D16" s="36">
        <f t="shared" si="7"/>
        <v>-0.10519355667985421</v>
      </c>
      <c r="E16" s="36">
        <f t="shared" si="9"/>
        <v>-0.1153833106116415</v>
      </c>
      <c r="F16" s="36">
        <f t="shared" si="11"/>
        <v>-6.9522057909413626E-2</v>
      </c>
      <c r="G16" s="36">
        <f t="shared" si="13"/>
        <v>-3.6732632460134571E-2</v>
      </c>
      <c r="H16" s="36">
        <f t="shared" si="15"/>
        <v>4.0437442743786751E-2</v>
      </c>
      <c r="I16" s="36">
        <f t="shared" si="17"/>
        <v>0.1183545795886555</v>
      </c>
      <c r="J16" s="36">
        <f t="shared" si="19"/>
        <v>0.27594411306127714</v>
      </c>
      <c r="K16" s="36">
        <f t="shared" si="21"/>
        <v>0.38759342278600395</v>
      </c>
      <c r="L16" s="36">
        <f t="shared" si="23"/>
        <v>0.51140449468306171</v>
      </c>
      <c r="M16" s="36">
        <f t="shared" si="25"/>
        <v>0.5752315428541146</v>
      </c>
      <c r="N16" s="36">
        <f t="shared" ref="N16:N18" si="27">A3</f>
        <v>0.66312343055454082</v>
      </c>
      <c r="O16" s="36">
        <f>A2</f>
        <v>0.79951353865553687</v>
      </c>
      <c r="P16" s="54">
        <v>1</v>
      </c>
      <c r="Q16" s="36">
        <f>B1</f>
        <v>0.79951353865553687</v>
      </c>
      <c r="R16" s="36">
        <f>C1</f>
        <v>0.66312343055454082</v>
      </c>
      <c r="S16" s="80">
        <v>16</v>
      </c>
      <c r="T16" s="81">
        <f>INDEX(MMULT(MINVERSE($A$1:P16),$A$2:$A17),COUNT($A$2:$A17))</f>
        <v>1.2924172884969991E-2</v>
      </c>
      <c r="V16" s="81">
        <f t="shared" ca="1" si="1"/>
        <v>1.2924172884969991E-2</v>
      </c>
    </row>
    <row r="17" spans="1:30" x14ac:dyDescent="0.3">
      <c r="A17" s="36">
        <v>-1.4809394757308681E-2</v>
      </c>
      <c r="B17" s="36">
        <f t="shared" si="3"/>
        <v>-6.490654912333399E-2</v>
      </c>
      <c r="C17" s="36">
        <f t="shared" si="5"/>
        <v>-8.8786812311816565E-2</v>
      </c>
      <c r="D17" s="36">
        <f t="shared" si="7"/>
        <v>-0.10457712465719679</v>
      </c>
      <c r="E17" s="36">
        <f t="shared" si="9"/>
        <v>-0.10519355667985421</v>
      </c>
      <c r="F17" s="36">
        <f t="shared" si="11"/>
        <v>-0.1153833106116415</v>
      </c>
      <c r="G17" s="36">
        <f t="shared" si="13"/>
        <v>-6.9522057909413626E-2</v>
      </c>
      <c r="H17" s="36">
        <f t="shared" si="15"/>
        <v>-3.6732632460134571E-2</v>
      </c>
      <c r="I17" s="36">
        <f t="shared" si="17"/>
        <v>4.0437442743786751E-2</v>
      </c>
      <c r="J17" s="36">
        <f t="shared" si="19"/>
        <v>0.1183545795886555</v>
      </c>
      <c r="K17" s="36">
        <f t="shared" si="21"/>
        <v>0.27594411306127714</v>
      </c>
      <c r="L17" s="36">
        <f t="shared" si="23"/>
        <v>0.38759342278600395</v>
      </c>
      <c r="M17" s="36">
        <f t="shared" si="25"/>
        <v>0.51140449468306171</v>
      </c>
      <c r="N17" s="36">
        <f t="shared" si="27"/>
        <v>0.5752315428541146</v>
      </c>
      <c r="O17" s="36">
        <f t="shared" ref="O17:O18" si="28">A3</f>
        <v>0.66312343055454082</v>
      </c>
      <c r="P17" s="36">
        <f>A2</f>
        <v>0.79951353865553687</v>
      </c>
      <c r="Q17" s="54">
        <v>1</v>
      </c>
      <c r="R17" s="36">
        <f>B1</f>
        <v>0.79951353865553687</v>
      </c>
      <c r="S17" s="80">
        <v>17</v>
      </c>
      <c r="T17" s="81">
        <f>INDEX(MMULT(MINVERSE($A$1:Q17),$A$2:$A18),COUNT($A$2:$A18))</f>
        <v>-6.2704266034744868E-2</v>
      </c>
      <c r="U17" s="82" t="s">
        <v>123</v>
      </c>
      <c r="V17" s="81">
        <f t="shared" ca="1" si="1"/>
        <v>-6.2704266034744868E-2</v>
      </c>
      <c r="W17" s="82" t="s">
        <v>124</v>
      </c>
    </row>
    <row r="18" spans="1:30" x14ac:dyDescent="0.3">
      <c r="A18" s="36">
        <v>-8.2940540218428057E-3</v>
      </c>
      <c r="B18" s="36">
        <f t="shared" si="3"/>
        <v>-1.4809394757308681E-2</v>
      </c>
      <c r="C18" s="36">
        <f t="shared" si="5"/>
        <v>-6.490654912333399E-2</v>
      </c>
      <c r="D18" s="36">
        <f t="shared" si="7"/>
        <v>-8.8786812311816565E-2</v>
      </c>
      <c r="E18" s="36">
        <f t="shared" si="9"/>
        <v>-0.10457712465719679</v>
      </c>
      <c r="F18" s="36">
        <f t="shared" si="11"/>
        <v>-0.10519355667985421</v>
      </c>
      <c r="G18" s="36">
        <f t="shared" si="13"/>
        <v>-0.1153833106116415</v>
      </c>
      <c r="H18" s="36">
        <f t="shared" si="15"/>
        <v>-6.9522057909413626E-2</v>
      </c>
      <c r="I18" s="36">
        <f t="shared" si="17"/>
        <v>-3.6732632460134571E-2</v>
      </c>
      <c r="J18" s="36">
        <f t="shared" si="19"/>
        <v>4.0437442743786751E-2</v>
      </c>
      <c r="K18" s="36">
        <f t="shared" si="21"/>
        <v>0.1183545795886555</v>
      </c>
      <c r="L18" s="36">
        <f t="shared" si="23"/>
        <v>0.27594411306127714</v>
      </c>
      <c r="M18" s="36">
        <f t="shared" si="25"/>
        <v>0.38759342278600395</v>
      </c>
      <c r="N18" s="36">
        <f t="shared" si="27"/>
        <v>0.51140449468306171</v>
      </c>
      <c r="O18" s="36">
        <f t="shared" si="28"/>
        <v>0.5752315428541146</v>
      </c>
      <c r="P18" s="36">
        <f>A3</f>
        <v>0.66312343055454082</v>
      </c>
      <c r="Q18" s="36">
        <f>A2</f>
        <v>0.79951353865553687</v>
      </c>
      <c r="R18" s="54">
        <v>1</v>
      </c>
      <c r="S18" s="80">
        <v>18</v>
      </c>
      <c r="T18" s="81">
        <f>INDEX(MMULT(MINVERSE($A$1:R18),$A$2:$A19),COUNT($A$2:$A19))</f>
        <v>5.1220913129662177E-2</v>
      </c>
      <c r="V18" s="81">
        <f ca="1">INDEX(MMULT(MINVERSE(OFFSET($A$1,0,0,S18,S18)),OFFSET($A$1,1,0,S18,1)),S18)</f>
        <v>5.1220913129662177E-2</v>
      </c>
    </row>
    <row r="19" spans="1:30" x14ac:dyDescent="0.3">
      <c r="A19" s="36">
        <v>3.2809293837118357E-2</v>
      </c>
      <c r="B19" s="36"/>
      <c r="C19" s="36"/>
      <c r="D19" s="3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2" spans="1:30" x14ac:dyDescent="0.3">
      <c r="Z22" s="83"/>
      <c r="AA22" s="83"/>
      <c r="AD22" s="83"/>
    </row>
    <row r="23" spans="1:30" x14ac:dyDescent="0.3">
      <c r="Z23" s="83"/>
      <c r="AA23" s="83"/>
      <c r="AD23" s="8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22"/>
  <sheetViews>
    <sheetView workbookViewId="0">
      <selection activeCell="I26" sqref="I26"/>
    </sheetView>
  </sheetViews>
  <sheetFormatPr defaultRowHeight="14.4" x14ac:dyDescent="0.3"/>
  <cols>
    <col min="1" max="1" width="8.109375" style="63" customWidth="1"/>
    <col min="2" max="2" width="9.44140625" style="63" customWidth="1"/>
    <col min="3" max="3" width="9.33203125" style="63" customWidth="1"/>
    <col min="4" max="4" width="10.6640625" style="63" customWidth="1"/>
    <col min="5" max="5" width="14.33203125" style="63" customWidth="1"/>
    <col min="6" max="6" width="9.6640625" style="63" customWidth="1"/>
    <col min="7" max="7" width="12.88671875" style="63" customWidth="1"/>
    <col min="8" max="8" width="16.33203125" style="63" customWidth="1"/>
    <col min="9" max="16384" width="8.88671875" style="63"/>
  </cols>
  <sheetData>
    <row r="1" spans="1:9" x14ac:dyDescent="0.3">
      <c r="A1" s="63" t="s">
        <v>115</v>
      </c>
    </row>
    <row r="2" spans="1:9" x14ac:dyDescent="0.3">
      <c r="A2" s="63" t="s">
        <v>116</v>
      </c>
      <c r="C2" s="63">
        <v>50</v>
      </c>
      <c r="F2" s="63">
        <f>1/SQRT(C2)</f>
        <v>0.1414213562373095</v>
      </c>
      <c r="G2" s="64" t="s">
        <v>104</v>
      </c>
    </row>
    <row r="5" spans="1:9" x14ac:dyDescent="0.3">
      <c r="A5" s="72" t="s">
        <v>55</v>
      </c>
      <c r="B5" s="73" t="s">
        <v>17</v>
      </c>
      <c r="C5" s="74" t="s">
        <v>113</v>
      </c>
      <c r="D5" s="75" t="s">
        <v>102</v>
      </c>
      <c r="E5" s="75" t="s">
        <v>103</v>
      </c>
      <c r="F5" s="75" t="s">
        <v>105</v>
      </c>
      <c r="G5" s="76" t="s">
        <v>106</v>
      </c>
      <c r="H5" s="76" t="s">
        <v>107</v>
      </c>
      <c r="I5" s="65"/>
    </row>
    <row r="6" spans="1:9" x14ac:dyDescent="0.3">
      <c r="A6" s="63">
        <v>1</v>
      </c>
      <c r="B6" s="71">
        <v>0.79951353865553687</v>
      </c>
      <c r="C6" s="68">
        <v>0.79951353865553687</v>
      </c>
      <c r="D6" s="22">
        <f>$C$2*($C$2+2)*SUMPRODUCT(($B$6:B6)^2,1/($C$2-($A$6:A6)))</f>
        <v>33.917896654757072</v>
      </c>
      <c r="E6" s="3">
        <f>CHIDIST(D6,A6)</f>
        <v>5.7487458766793656E-9</v>
      </c>
      <c r="F6" s="68">
        <f>B6/$F$2</f>
        <v>5.6534144483378306</v>
      </c>
      <c r="G6" s="70">
        <f>TDIST(ABS(F6),$C$2-1,2)</f>
        <v>7.9663614361953467E-7</v>
      </c>
      <c r="H6" s="65" t="str">
        <f>IF(G6&lt;0.05,"Significant","Non-significant")</f>
        <v>Significant</v>
      </c>
      <c r="I6" s="65"/>
    </row>
    <row r="7" spans="1:9" x14ac:dyDescent="0.3">
      <c r="A7" s="63">
        <v>2</v>
      </c>
      <c r="B7" s="71">
        <v>0.66312343055454082</v>
      </c>
      <c r="C7" s="68">
        <v>6.6249952425705805E-2</v>
      </c>
      <c r="D7" s="22">
        <f>$C$2*($C$2+2)*SUMPRODUCT(($B$6:B7)^2,1/($C$2-($A$6:A7)))</f>
        <v>57.736750379571646</v>
      </c>
      <c r="E7" s="3">
        <f>CHIDIST(D7,A7)</f>
        <v>2.9015092107922626E-13</v>
      </c>
      <c r="F7" s="68">
        <f t="shared" ref="F7:F22" si="0">B7/$F$2</f>
        <v>4.6889907450880246</v>
      </c>
      <c r="G7" s="70">
        <f t="shared" ref="G7:G22" si="1">TDIST(ABS(F7),$C$2-1,2)</f>
        <v>2.2274280897546841E-5</v>
      </c>
      <c r="H7" s="65" t="str">
        <f t="shared" ref="H7:H22" si="2">IF(G7&lt;0.05,"Significant","Non-significant")</f>
        <v>Significant</v>
      </c>
      <c r="I7" s="65"/>
    </row>
    <row r="8" spans="1:9" x14ac:dyDescent="0.3">
      <c r="A8" s="63">
        <v>3</v>
      </c>
      <c r="B8" s="71">
        <v>0.5752315428541146</v>
      </c>
      <c r="C8" s="68">
        <v>7.5757797745263505E-2</v>
      </c>
      <c r="D8" s="22">
        <f>$C$2*($C$2+2)*SUMPRODUCT(($B$6:B8)^2,1/($C$2-($A$6:A8)))</f>
        <v>76.041377029044952</v>
      </c>
      <c r="E8" s="3">
        <f>CHIDIST(D8,A8)</f>
        <v>2.1671676107325008E-16</v>
      </c>
      <c r="F8" s="68">
        <f t="shared" si="0"/>
        <v>4.0675012470454455</v>
      </c>
      <c r="G8" s="70">
        <f t="shared" si="1"/>
        <v>1.7211265045872368E-4</v>
      </c>
      <c r="H8" s="65" t="str">
        <f t="shared" si="2"/>
        <v>Significant</v>
      </c>
      <c r="I8" s="65"/>
    </row>
    <row r="9" spans="1:9" x14ac:dyDescent="0.3">
      <c r="A9" s="63">
        <v>4</v>
      </c>
      <c r="B9" s="71">
        <v>0.51140449468306171</v>
      </c>
      <c r="C9" s="68">
        <v>5.0002721570574081E-2</v>
      </c>
      <c r="D9" s="22">
        <f>$C$2*($C$2+2)*SUMPRODUCT(($B$6:B9)^2,1/($C$2-($A$6:A9)))</f>
        <v>90.82376504368186</v>
      </c>
      <c r="E9" s="63">
        <f t="shared" ref="E9:E20" si="3">CHIDIST(D9,A9)</f>
        <v>8.8003347481728746E-19</v>
      </c>
      <c r="F9" s="68">
        <f t="shared" si="0"/>
        <v>3.6161758611967261</v>
      </c>
      <c r="G9" s="70">
        <f t="shared" si="1"/>
        <v>7.0513755305982146E-4</v>
      </c>
      <c r="H9" s="65" t="str">
        <f t="shared" si="2"/>
        <v>Significant</v>
      </c>
      <c r="I9" s="65"/>
    </row>
    <row r="10" spans="1:9" x14ac:dyDescent="0.3">
      <c r="A10" s="63">
        <v>5</v>
      </c>
      <c r="B10" s="71">
        <v>0.38759342278600395</v>
      </c>
      <c r="C10" s="68">
        <v>-0.17014829910611845</v>
      </c>
      <c r="D10" s="22">
        <f>$C$2*($C$2+2)*SUMPRODUCT(($B$6:B10)^2,1/($C$2-($A$6:A10)))</f>
        <v>99.503643257151253</v>
      </c>
      <c r="E10" s="63">
        <f t="shared" si="3"/>
        <v>6.7245383781780587E-20</v>
      </c>
      <c r="F10" s="68">
        <f t="shared" si="0"/>
        <v>2.7406993759528788</v>
      </c>
      <c r="G10" s="70">
        <f t="shared" si="1"/>
        <v>8.5312591130035469E-3</v>
      </c>
      <c r="H10" s="65" t="str">
        <f t="shared" si="2"/>
        <v>Significant</v>
      </c>
      <c r="I10" s="65"/>
    </row>
    <row r="11" spans="1:9" x14ac:dyDescent="0.3">
      <c r="A11" s="63">
        <v>6</v>
      </c>
      <c r="B11" s="71">
        <v>0.27594411306127714</v>
      </c>
      <c r="C11" s="68">
        <v>-7.1930696197718344E-2</v>
      </c>
      <c r="D11" s="22">
        <f>$C$2*($C$2+2)*SUMPRODUCT(($B$6:B11)^2,1/($C$2-($A$6:A11)))</f>
        <v>104.0031296022934</v>
      </c>
      <c r="E11" s="63">
        <f t="shared" si="3"/>
        <v>3.6619239097951657E-20</v>
      </c>
      <c r="F11" s="68">
        <f t="shared" si="0"/>
        <v>1.9512195357413642</v>
      </c>
      <c r="G11" s="70">
        <f t="shared" si="1"/>
        <v>5.6760440279235727E-2</v>
      </c>
      <c r="H11" s="65" t="str">
        <f t="shared" si="2"/>
        <v>Non-significant</v>
      </c>
      <c r="I11" s="65"/>
    </row>
    <row r="12" spans="1:9" x14ac:dyDescent="0.3">
      <c r="A12" s="63">
        <v>7</v>
      </c>
      <c r="B12" s="71">
        <v>0.1183545795886555</v>
      </c>
      <c r="C12" s="68">
        <v>-0.24451177347939856</v>
      </c>
      <c r="D12" s="22">
        <f>$C$2*($C$2+2)*SUMPRODUCT(($B$6:B12)^2,1/($C$2-($A$6:A12)))</f>
        <v>104.85011325171152</v>
      </c>
      <c r="E12" s="63">
        <f t="shared" si="3"/>
        <v>1.0719151924428389E-19</v>
      </c>
      <c r="F12" s="68">
        <f t="shared" si="0"/>
        <v>0.83689325811621251</v>
      </c>
      <c r="G12" s="70">
        <f t="shared" si="1"/>
        <v>0.40671572578629978</v>
      </c>
      <c r="H12" s="65" t="str">
        <f t="shared" si="2"/>
        <v>Non-significant</v>
      </c>
      <c r="I12" s="65"/>
    </row>
    <row r="13" spans="1:9" x14ac:dyDescent="0.3">
      <c r="A13" s="63">
        <v>8</v>
      </c>
      <c r="B13" s="71">
        <v>4.0437442743786751E-2</v>
      </c>
      <c r="C13" s="68">
        <v>4.21409294200654E-2</v>
      </c>
      <c r="D13" s="22">
        <f>$C$2*($C$2+2)*SUMPRODUCT(($B$6:B13)^2,1/($C$2-($A$6:A13)))</f>
        <v>104.95133909972837</v>
      </c>
      <c r="E13" s="63">
        <f t="shared" si="3"/>
        <v>4.1388984196741608E-19</v>
      </c>
      <c r="F13" s="68">
        <f t="shared" si="0"/>
        <v>0.28593589977974365</v>
      </c>
      <c r="G13" s="70">
        <f t="shared" si="1"/>
        <v>0.77613259267459767</v>
      </c>
      <c r="H13" s="65" t="str">
        <f t="shared" si="2"/>
        <v>Non-significant</v>
      </c>
      <c r="I13" s="65"/>
    </row>
    <row r="14" spans="1:9" x14ac:dyDescent="0.3">
      <c r="A14" s="63">
        <v>9</v>
      </c>
      <c r="B14" s="71">
        <v>-3.6732632460134571E-2</v>
      </c>
      <c r="C14" s="68">
        <v>-4.8612576452325543E-2</v>
      </c>
      <c r="D14" s="22">
        <f>$C$2*($C$2+2)*SUMPRODUCT(($B$6:B14)^2,1/($C$2-($A$6:A14)))</f>
        <v>105.03690359600577</v>
      </c>
      <c r="E14" s="63">
        <f t="shared" si="3"/>
        <v>1.5007892027864512E-18</v>
      </c>
      <c r="F14" s="68">
        <f t="shared" si="0"/>
        <v>-0.25973893503394246</v>
      </c>
      <c r="G14" s="70">
        <f t="shared" si="1"/>
        <v>0.79615341356526259</v>
      </c>
      <c r="H14" s="65" t="str">
        <f t="shared" si="2"/>
        <v>Non-significant</v>
      </c>
      <c r="I14" s="65"/>
    </row>
    <row r="15" spans="1:9" x14ac:dyDescent="0.3">
      <c r="A15" s="63">
        <v>10</v>
      </c>
      <c r="B15" s="71">
        <v>-6.9522057909413626E-2</v>
      </c>
      <c r="C15" s="68">
        <v>8.5303961629293532E-2</v>
      </c>
      <c r="D15" s="22">
        <f>$C$2*($C$2+2)*SUMPRODUCT(($B$6:B15)^2,1/($C$2-($A$6:A15)))</f>
        <v>105.35106917084316</v>
      </c>
      <c r="E15" s="63">
        <f t="shared" si="3"/>
        <v>4.6039083133642477E-18</v>
      </c>
      <c r="F15" s="68">
        <f t="shared" si="0"/>
        <v>-0.49159518589790224</v>
      </c>
      <c r="G15" s="70">
        <f t="shared" si="1"/>
        <v>0.62520054212732479</v>
      </c>
      <c r="H15" s="65" t="str">
        <f t="shared" si="2"/>
        <v>Non-significant</v>
      </c>
      <c r="I15" s="65"/>
    </row>
    <row r="16" spans="1:9" x14ac:dyDescent="0.3">
      <c r="A16" s="63">
        <v>11</v>
      </c>
      <c r="B16" s="71">
        <v>-0.1153833106116415</v>
      </c>
      <c r="C16" s="68">
        <v>1.1598719224911968E-2</v>
      </c>
      <c r="D16" s="22">
        <f>$C$2*($C$2+2)*SUMPRODUCT(($B$6:B16)^2,1/($C$2-($A$6:A16)))</f>
        <v>106.23862306202332</v>
      </c>
      <c r="E16" s="63">
        <f t="shared" si="3"/>
        <v>1.0304042911498118E-17</v>
      </c>
      <c r="F16" s="68">
        <f t="shared" si="0"/>
        <v>-0.81588321369245442</v>
      </c>
      <c r="G16" s="70">
        <f t="shared" si="1"/>
        <v>0.41851550370518575</v>
      </c>
      <c r="H16" s="65" t="str">
        <f t="shared" si="2"/>
        <v>Non-significant</v>
      </c>
      <c r="I16" s="65"/>
    </row>
    <row r="17" spans="1:9" x14ac:dyDescent="0.3">
      <c r="A17" s="63">
        <v>12</v>
      </c>
      <c r="B17" s="71">
        <v>-0.10519355667985421</v>
      </c>
      <c r="C17" s="68">
        <v>0.10536419860279678</v>
      </c>
      <c r="D17" s="22">
        <f>$C$2*($C$2+2)*SUMPRODUCT(($B$6:B17)^2,1/($C$2-($A$6:A17)))</f>
        <v>106.99574883449938</v>
      </c>
      <c r="E17" s="63">
        <f t="shared" si="3"/>
        <v>2.3463913714693742E-17</v>
      </c>
      <c r="F17" s="68">
        <f t="shared" si="0"/>
        <v>-0.74383077265456354</v>
      </c>
      <c r="G17" s="70">
        <f t="shared" si="1"/>
        <v>0.46053096306970542</v>
      </c>
      <c r="H17" s="65" t="str">
        <f t="shared" si="2"/>
        <v>Non-significant</v>
      </c>
      <c r="I17" s="65"/>
    </row>
    <row r="18" spans="1:9" x14ac:dyDescent="0.3">
      <c r="A18" s="63">
        <v>13</v>
      </c>
      <c r="B18" s="71">
        <v>-0.10457712465719679</v>
      </c>
      <c r="C18" s="68">
        <v>1.5824272810804271E-2</v>
      </c>
      <c r="D18" s="22">
        <f>$C$2*($C$2+2)*SUMPRODUCT(($B$6:B18)^2,1/($C$2-($A$6:A18)))</f>
        <v>107.76425086163651</v>
      </c>
      <c r="E18" s="63">
        <f t="shared" si="3"/>
        <v>5.1144746409656319E-17</v>
      </c>
      <c r="F18" s="68">
        <f t="shared" si="0"/>
        <v>-0.73947194002094752</v>
      </c>
      <c r="G18" s="70">
        <f t="shared" si="1"/>
        <v>0.4631485117293781</v>
      </c>
      <c r="H18" s="65" t="str">
        <f t="shared" si="2"/>
        <v>Non-significant</v>
      </c>
      <c r="I18" s="65"/>
    </row>
    <row r="19" spans="1:9" x14ac:dyDescent="0.3">
      <c r="A19" s="63">
        <v>14</v>
      </c>
      <c r="B19" s="71">
        <v>-8.8786812311816565E-2</v>
      </c>
      <c r="C19" s="68">
        <v>-2.609433806952953E-2</v>
      </c>
      <c r="D19" s="22">
        <f>$C$2*($C$2+2)*SUMPRODUCT(($B$6:B19)^2,1/($C$2-($A$6:A19)))</f>
        <v>108.33358572011662</v>
      </c>
      <c r="E19" s="63">
        <f t="shared" si="3"/>
        <v>1.1766286625729277E-16</v>
      </c>
      <c r="F19" s="68">
        <f t="shared" si="0"/>
        <v>-0.62781757065622745</v>
      </c>
      <c r="G19" s="70">
        <f t="shared" si="1"/>
        <v>0.53303859966815814</v>
      </c>
      <c r="H19" s="65" t="str">
        <f t="shared" si="2"/>
        <v>Non-significant</v>
      </c>
      <c r="I19" s="65"/>
    </row>
    <row r="20" spans="1:9" x14ac:dyDescent="0.3">
      <c r="A20" s="63">
        <v>15</v>
      </c>
      <c r="B20" s="71">
        <v>-6.490654912333399E-2</v>
      </c>
      <c r="C20" s="68">
        <v>3.4894080002516946E-2</v>
      </c>
      <c r="D20" s="22">
        <f>$C$2*($C$2+2)*SUMPRODUCT(($B$6:B20)^2,1/($C$2-($A$6:A20)))</f>
        <v>108.64654104324974</v>
      </c>
      <c r="E20" s="63">
        <f t="shared" si="3"/>
        <v>2.9318885377923972E-16</v>
      </c>
      <c r="F20" s="68">
        <f t="shared" si="0"/>
        <v>-0.45895861028527224</v>
      </c>
      <c r="G20" s="70">
        <f t="shared" si="1"/>
        <v>0.64829336882541866</v>
      </c>
      <c r="H20" s="65" t="str">
        <f t="shared" si="2"/>
        <v>Non-significant</v>
      </c>
      <c r="I20" s="65"/>
    </row>
    <row r="21" spans="1:9" x14ac:dyDescent="0.3">
      <c r="A21" s="63">
        <v>16</v>
      </c>
      <c r="B21" s="71">
        <v>-1.4809394757308681E-2</v>
      </c>
      <c r="C21" s="68">
        <v>1.2924172884969849E-2</v>
      </c>
      <c r="D21" s="22">
        <f>$C$2*($C$2+2)*SUMPRODUCT(($B$6:B21)^2,1/($C$2-($A$6:A21)))</f>
        <v>108.66331243295569</v>
      </c>
      <c r="E21" s="64">
        <f>CHIDIST(D21,A21)</f>
        <v>8.0465345817345809E-16</v>
      </c>
      <c r="F21" s="68">
        <f t="shared" si="0"/>
        <v>-0.10471823458161474</v>
      </c>
      <c r="G21" s="70">
        <f t="shared" si="1"/>
        <v>0.91702687263235927</v>
      </c>
      <c r="H21" s="65" t="str">
        <f t="shared" si="2"/>
        <v>Non-significant</v>
      </c>
      <c r="I21" s="65"/>
    </row>
    <row r="22" spans="1:9" x14ac:dyDescent="0.3">
      <c r="A22" s="63">
        <v>17</v>
      </c>
      <c r="B22" s="71">
        <v>-8.2940540218428057E-3</v>
      </c>
      <c r="C22" s="68">
        <v>-6.0524722607728523E-2</v>
      </c>
      <c r="D22" s="22">
        <f>$C$2*($C$2+2)*SUMPRODUCT(($B$6:B22)^2,1/($C$2-($A$6:A22)))</f>
        <v>108.66873235609221</v>
      </c>
      <c r="E22" s="3">
        <f>CHIDIST(D22,A22)</f>
        <v>2.1470667392381633E-15</v>
      </c>
      <c r="F22" s="68">
        <f t="shared" si="0"/>
        <v>-5.8647818423726052E-2</v>
      </c>
      <c r="G22" s="70">
        <f t="shared" si="1"/>
        <v>0.95347115107251612</v>
      </c>
      <c r="H22" s="65" t="str">
        <f t="shared" si="2"/>
        <v>Non-significant</v>
      </c>
      <c r="I22" s="65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I22"/>
  <sheetViews>
    <sheetView showFormulas="1" workbookViewId="0">
      <selection activeCell="E25" sqref="E25"/>
    </sheetView>
  </sheetViews>
  <sheetFormatPr defaultRowHeight="14.4" x14ac:dyDescent="0.3"/>
  <cols>
    <col min="1" max="1" width="3.77734375" style="63" customWidth="1"/>
    <col min="2" max="3" width="3.88671875" style="63" customWidth="1"/>
    <col min="4" max="4" width="30.109375" style="63" customWidth="1"/>
    <col min="5" max="5" width="9.21875" style="63" customWidth="1"/>
    <col min="6" max="6" width="6.109375" style="63" customWidth="1"/>
    <col min="7" max="7" width="12.6640625" style="63" customWidth="1"/>
    <col min="8" max="8" width="20.6640625" style="63" customWidth="1"/>
    <col min="9" max="16384" width="8.88671875" style="63"/>
  </cols>
  <sheetData>
    <row r="2" spans="1:9" x14ac:dyDescent="0.3">
      <c r="A2" s="63" t="s">
        <v>114</v>
      </c>
      <c r="C2" s="63">
        <v>50</v>
      </c>
      <c r="F2" s="63">
        <f>1/SQRT(C2)</f>
        <v>0.1414213562373095</v>
      </c>
      <c r="G2" s="64" t="s">
        <v>104</v>
      </c>
    </row>
    <row r="5" spans="1:9" x14ac:dyDescent="0.3">
      <c r="A5" s="1" t="s">
        <v>55</v>
      </c>
      <c r="B5" s="63" t="s">
        <v>17</v>
      </c>
      <c r="C5" s="65" t="s">
        <v>113</v>
      </c>
      <c r="D5" s="47" t="s">
        <v>102</v>
      </c>
      <c r="E5" s="47" t="s">
        <v>103</v>
      </c>
      <c r="F5" s="47" t="s">
        <v>105</v>
      </c>
      <c r="G5" s="69" t="s">
        <v>106</v>
      </c>
      <c r="H5" s="69" t="s">
        <v>107</v>
      </c>
      <c r="I5" s="65"/>
    </row>
    <row r="6" spans="1:9" x14ac:dyDescent="0.3">
      <c r="A6" s="63">
        <v>1</v>
      </c>
      <c r="B6" s="66">
        <v>0.79951353865553687</v>
      </c>
      <c r="C6" s="67">
        <v>0.79951353865553687</v>
      </c>
      <c r="D6" s="22">
        <f>$C$2*($C$2+2)*SUMPRODUCT(($B$6:B6)^2,1/($C$2-($A$6:A6)))</f>
        <v>33.917896654757072</v>
      </c>
      <c r="E6" s="3">
        <f>CHIDIST(D6,A6)</f>
        <v>5.7487458766793656E-9</v>
      </c>
      <c r="F6" s="68">
        <f>B6/$F$2</f>
        <v>5.6534144483378306</v>
      </c>
      <c r="G6" s="70">
        <f>TDIST(ABS(F6),$C$2-1,2)</f>
        <v>7.9663614361953467E-7</v>
      </c>
      <c r="H6" s="65" t="str">
        <f>IF(G6&lt;0.05,"Significant","Non-significant")</f>
        <v>Significant</v>
      </c>
      <c r="I6" s="65"/>
    </row>
    <row r="7" spans="1:9" x14ac:dyDescent="0.3">
      <c r="A7" s="63">
        <v>2</v>
      </c>
      <c r="B7" s="66">
        <v>0.66312343055454082</v>
      </c>
      <c r="C7" s="67">
        <v>6.6249952425705805E-2</v>
      </c>
      <c r="D7" s="22">
        <f>$C$2*($C$2+2)*SUMPRODUCT(($B$6:B7)^2,1/($C$2-($A$6:A7)))</f>
        <v>57.736750379571646</v>
      </c>
      <c r="E7" s="3">
        <f>CHIDIST(D7,A7)</f>
        <v>2.9015092107922626E-13</v>
      </c>
      <c r="F7" s="68">
        <f t="shared" ref="F7:F22" si="0">B7/$F$2</f>
        <v>4.6889907450880246</v>
      </c>
      <c r="G7" s="70">
        <f t="shared" ref="G7:G22" si="1">TDIST(ABS(F7),$C$2-1,2)</f>
        <v>2.2274280897546841E-5</v>
      </c>
      <c r="H7" s="65" t="str">
        <f t="shared" ref="H7:H22" si="2">IF(G7&lt;0.05,"Significant","Non-significant")</f>
        <v>Significant</v>
      </c>
      <c r="I7" s="65"/>
    </row>
    <row r="8" spans="1:9" x14ac:dyDescent="0.3">
      <c r="A8" s="63">
        <v>3</v>
      </c>
      <c r="B8" s="66">
        <v>0.5752315428541146</v>
      </c>
      <c r="C8" s="67">
        <v>7.5757797745263505E-2</v>
      </c>
      <c r="D8" s="22">
        <f>$C$2*($C$2+2)*SUMPRODUCT(($B$6:B8)^2,1/($C$2-($A$6:A8)))</f>
        <v>76.041377029044952</v>
      </c>
      <c r="E8" s="3">
        <f>CHIDIST(D8,A8)</f>
        <v>2.1671676107325008E-16</v>
      </c>
      <c r="F8" s="68">
        <f t="shared" si="0"/>
        <v>4.0675012470454455</v>
      </c>
      <c r="G8" s="70">
        <f t="shared" si="1"/>
        <v>1.7211265045872368E-4</v>
      </c>
      <c r="H8" s="65" t="str">
        <f t="shared" si="2"/>
        <v>Significant</v>
      </c>
      <c r="I8" s="65"/>
    </row>
    <row r="9" spans="1:9" x14ac:dyDescent="0.3">
      <c r="A9" s="63">
        <v>4</v>
      </c>
      <c r="B9" s="66">
        <v>0.51140449468306171</v>
      </c>
      <c r="C9" s="67">
        <v>5.0002721570574081E-2</v>
      </c>
      <c r="D9" s="22">
        <f>$C$2*($C$2+2)*SUMPRODUCT(($B$6:B9)^2,1/($C$2-($A$6:A9)))</f>
        <v>90.82376504368186</v>
      </c>
      <c r="E9" s="63">
        <f t="shared" ref="E9:E20" si="3">CHIDIST(D9,A9)</f>
        <v>8.8003347481728746E-19</v>
      </c>
      <c r="F9" s="68">
        <f t="shared" si="0"/>
        <v>3.6161758611967261</v>
      </c>
      <c r="G9" s="70">
        <f t="shared" si="1"/>
        <v>7.0513755305982146E-4</v>
      </c>
      <c r="H9" s="65" t="str">
        <f t="shared" si="2"/>
        <v>Significant</v>
      </c>
      <c r="I9" s="65"/>
    </row>
    <row r="10" spans="1:9" x14ac:dyDescent="0.3">
      <c r="A10" s="63">
        <v>5</v>
      </c>
      <c r="B10" s="66">
        <v>0.38759342278600395</v>
      </c>
      <c r="C10" s="67">
        <v>-0.17014829910611845</v>
      </c>
      <c r="D10" s="22">
        <f>$C$2*($C$2+2)*SUMPRODUCT(($B$6:B10)^2,1/($C$2-($A$6:A10)))</f>
        <v>99.503643257151253</v>
      </c>
      <c r="E10" s="63">
        <f t="shared" si="3"/>
        <v>6.7245383781780587E-20</v>
      </c>
      <c r="F10" s="68">
        <f t="shared" si="0"/>
        <v>2.7406993759528788</v>
      </c>
      <c r="G10" s="70">
        <f t="shared" si="1"/>
        <v>8.5312591130035469E-3</v>
      </c>
      <c r="H10" s="65" t="str">
        <f t="shared" si="2"/>
        <v>Significant</v>
      </c>
      <c r="I10" s="65"/>
    </row>
    <row r="11" spans="1:9" x14ac:dyDescent="0.3">
      <c r="A11" s="63">
        <v>6</v>
      </c>
      <c r="B11" s="66">
        <v>0.27594411306127714</v>
      </c>
      <c r="C11" s="67">
        <v>-7.1930696197718344E-2</v>
      </c>
      <c r="D11" s="22">
        <f>$C$2*($C$2+2)*SUMPRODUCT(($B$6:B11)^2,1/($C$2-($A$6:A11)))</f>
        <v>104.0031296022934</v>
      </c>
      <c r="E11" s="63">
        <f t="shared" si="3"/>
        <v>3.6619239097951657E-20</v>
      </c>
      <c r="F11" s="68">
        <f t="shared" si="0"/>
        <v>1.9512195357413642</v>
      </c>
      <c r="G11" s="70">
        <f t="shared" si="1"/>
        <v>5.6760440279235727E-2</v>
      </c>
      <c r="H11" s="65" t="str">
        <f t="shared" si="2"/>
        <v>Non-significant</v>
      </c>
      <c r="I11" s="65"/>
    </row>
    <row r="12" spans="1:9" x14ac:dyDescent="0.3">
      <c r="A12" s="63">
        <v>7</v>
      </c>
      <c r="B12" s="66">
        <v>0.1183545795886555</v>
      </c>
      <c r="C12" s="67">
        <v>-0.24451177347939856</v>
      </c>
      <c r="D12" s="22">
        <f>$C$2*($C$2+2)*SUMPRODUCT(($B$6:B12)^2,1/($C$2-($A$6:A12)))</f>
        <v>104.85011325171152</v>
      </c>
      <c r="E12" s="63">
        <f t="shared" si="3"/>
        <v>1.0719151924428389E-19</v>
      </c>
      <c r="F12" s="68">
        <f t="shared" si="0"/>
        <v>0.83689325811621251</v>
      </c>
      <c r="G12" s="70">
        <f t="shared" si="1"/>
        <v>0.40671572578629978</v>
      </c>
      <c r="H12" s="65" t="str">
        <f t="shared" si="2"/>
        <v>Non-significant</v>
      </c>
      <c r="I12" s="65"/>
    </row>
    <row r="13" spans="1:9" x14ac:dyDescent="0.3">
      <c r="A13" s="63">
        <v>8</v>
      </c>
      <c r="B13" s="66">
        <v>4.0437442743786751E-2</v>
      </c>
      <c r="C13" s="67">
        <v>4.21409294200654E-2</v>
      </c>
      <c r="D13" s="22">
        <f>$C$2*($C$2+2)*SUMPRODUCT(($B$6:B13)^2,1/($C$2-($A$6:A13)))</f>
        <v>104.95133909972837</v>
      </c>
      <c r="E13" s="63">
        <f t="shared" si="3"/>
        <v>4.1388984196741608E-19</v>
      </c>
      <c r="F13" s="68">
        <f t="shared" si="0"/>
        <v>0.28593589977974365</v>
      </c>
      <c r="G13" s="70">
        <f t="shared" si="1"/>
        <v>0.77613259267459767</v>
      </c>
      <c r="H13" s="65" t="str">
        <f t="shared" si="2"/>
        <v>Non-significant</v>
      </c>
      <c r="I13" s="65"/>
    </row>
    <row r="14" spans="1:9" x14ac:dyDescent="0.3">
      <c r="A14" s="63">
        <v>9</v>
      </c>
      <c r="B14" s="66">
        <v>-3.6732632460134571E-2</v>
      </c>
      <c r="C14" s="67">
        <v>-4.8612576452325543E-2</v>
      </c>
      <c r="D14" s="22">
        <f>$C$2*($C$2+2)*SUMPRODUCT(($B$6:B14)^2,1/($C$2-($A$6:A14)))</f>
        <v>105.03690359600577</v>
      </c>
      <c r="E14" s="63">
        <f t="shared" si="3"/>
        <v>1.5007892027864512E-18</v>
      </c>
      <c r="F14" s="68">
        <f t="shared" si="0"/>
        <v>-0.25973893503394246</v>
      </c>
      <c r="G14" s="70">
        <f t="shared" si="1"/>
        <v>0.79615341356526259</v>
      </c>
      <c r="H14" s="65" t="str">
        <f t="shared" si="2"/>
        <v>Non-significant</v>
      </c>
      <c r="I14" s="65"/>
    </row>
    <row r="15" spans="1:9" x14ac:dyDescent="0.3">
      <c r="A15" s="63">
        <v>10</v>
      </c>
      <c r="B15" s="66">
        <v>-6.9522057909413626E-2</v>
      </c>
      <c r="C15" s="67">
        <v>8.5303961629293532E-2</v>
      </c>
      <c r="D15" s="22">
        <f>$C$2*($C$2+2)*SUMPRODUCT(($B$6:B15)^2,1/($C$2-($A$6:A15)))</f>
        <v>105.35106917084316</v>
      </c>
      <c r="E15" s="63">
        <f t="shared" si="3"/>
        <v>4.6039083133642477E-18</v>
      </c>
      <c r="F15" s="68">
        <f t="shared" si="0"/>
        <v>-0.49159518589790224</v>
      </c>
      <c r="G15" s="70">
        <f t="shared" si="1"/>
        <v>0.62520054212732479</v>
      </c>
      <c r="H15" s="65" t="str">
        <f t="shared" si="2"/>
        <v>Non-significant</v>
      </c>
      <c r="I15" s="65"/>
    </row>
    <row r="16" spans="1:9" x14ac:dyDescent="0.3">
      <c r="A16" s="63">
        <v>11</v>
      </c>
      <c r="B16" s="66">
        <v>-0.1153833106116415</v>
      </c>
      <c r="C16" s="67">
        <v>1.1598719224911968E-2</v>
      </c>
      <c r="D16" s="22">
        <f>$C$2*($C$2+2)*SUMPRODUCT(($B$6:B16)^2,1/($C$2-($A$6:A16)))</f>
        <v>106.23862306202332</v>
      </c>
      <c r="E16" s="63">
        <f t="shared" si="3"/>
        <v>1.0304042911498118E-17</v>
      </c>
      <c r="F16" s="68">
        <f t="shared" si="0"/>
        <v>-0.81588321369245442</v>
      </c>
      <c r="G16" s="70">
        <f t="shared" si="1"/>
        <v>0.41851550370518575</v>
      </c>
      <c r="H16" s="65" t="str">
        <f t="shared" si="2"/>
        <v>Non-significant</v>
      </c>
      <c r="I16" s="65"/>
    </row>
    <row r="17" spans="1:9" x14ac:dyDescent="0.3">
      <c r="A17" s="63">
        <v>12</v>
      </c>
      <c r="B17" s="66">
        <v>-0.10519355667985421</v>
      </c>
      <c r="C17" s="67">
        <v>0.10536419860279678</v>
      </c>
      <c r="D17" s="22">
        <f>$C$2*($C$2+2)*SUMPRODUCT(($B$6:B17)^2,1/($C$2-($A$6:A17)))</f>
        <v>106.99574883449938</v>
      </c>
      <c r="E17" s="63">
        <f t="shared" si="3"/>
        <v>2.3463913714693742E-17</v>
      </c>
      <c r="F17" s="68">
        <f t="shared" si="0"/>
        <v>-0.74383077265456354</v>
      </c>
      <c r="G17" s="70">
        <f t="shared" si="1"/>
        <v>0.46053096306970542</v>
      </c>
      <c r="H17" s="65" t="str">
        <f t="shared" si="2"/>
        <v>Non-significant</v>
      </c>
      <c r="I17" s="65"/>
    </row>
    <row r="18" spans="1:9" x14ac:dyDescent="0.3">
      <c r="A18" s="63">
        <v>13</v>
      </c>
      <c r="B18" s="66">
        <v>-0.10457712465719679</v>
      </c>
      <c r="C18" s="67">
        <v>1.5824272810804271E-2</v>
      </c>
      <c r="D18" s="22">
        <f>$C$2*($C$2+2)*SUMPRODUCT(($B$6:B18)^2,1/($C$2-($A$6:A18)))</f>
        <v>107.76425086163651</v>
      </c>
      <c r="E18" s="63">
        <f t="shared" si="3"/>
        <v>5.1144746409656319E-17</v>
      </c>
      <c r="F18" s="68">
        <f t="shared" si="0"/>
        <v>-0.73947194002094752</v>
      </c>
      <c r="G18" s="70">
        <f t="shared" si="1"/>
        <v>0.4631485117293781</v>
      </c>
      <c r="H18" s="65" t="str">
        <f t="shared" si="2"/>
        <v>Non-significant</v>
      </c>
      <c r="I18" s="65"/>
    </row>
    <row r="19" spans="1:9" x14ac:dyDescent="0.3">
      <c r="A19" s="63">
        <v>14</v>
      </c>
      <c r="B19" s="66">
        <v>-8.8786812311816565E-2</v>
      </c>
      <c r="C19" s="67">
        <v>-2.609433806952953E-2</v>
      </c>
      <c r="D19" s="22">
        <f>$C$2*($C$2+2)*SUMPRODUCT(($B$6:B19)^2,1/($C$2-($A$6:A19)))</f>
        <v>108.33358572011662</v>
      </c>
      <c r="E19" s="63">
        <f t="shared" si="3"/>
        <v>1.1766286625729277E-16</v>
      </c>
      <c r="F19" s="68">
        <f t="shared" si="0"/>
        <v>-0.62781757065622745</v>
      </c>
      <c r="G19" s="70">
        <f t="shared" si="1"/>
        <v>0.53303859966815814</v>
      </c>
      <c r="H19" s="65" t="str">
        <f t="shared" si="2"/>
        <v>Non-significant</v>
      </c>
      <c r="I19" s="65"/>
    </row>
    <row r="20" spans="1:9" x14ac:dyDescent="0.3">
      <c r="A20" s="63">
        <v>15</v>
      </c>
      <c r="B20" s="66">
        <v>-6.490654912333399E-2</v>
      </c>
      <c r="C20" s="67">
        <v>3.4894080002516946E-2</v>
      </c>
      <c r="D20" s="22">
        <f>$C$2*($C$2+2)*SUMPRODUCT(($B$6:B20)^2,1/($C$2-($A$6:A20)))</f>
        <v>108.64654104324974</v>
      </c>
      <c r="E20" s="63">
        <f t="shared" si="3"/>
        <v>2.9318885377923972E-16</v>
      </c>
      <c r="F20" s="68">
        <f t="shared" si="0"/>
        <v>-0.45895861028527224</v>
      </c>
      <c r="G20" s="70">
        <f t="shared" si="1"/>
        <v>0.64829336882541866</v>
      </c>
      <c r="H20" s="65" t="str">
        <f t="shared" si="2"/>
        <v>Non-significant</v>
      </c>
      <c r="I20" s="65"/>
    </row>
    <row r="21" spans="1:9" x14ac:dyDescent="0.3">
      <c r="A21" s="63">
        <v>16</v>
      </c>
      <c r="B21" s="66">
        <v>-1.4809394757308681E-2</v>
      </c>
      <c r="C21" s="67">
        <v>1.2924172884969849E-2</v>
      </c>
      <c r="D21" s="22">
        <f>$C$2*($C$2+2)*SUMPRODUCT(($B$6:B21)^2,1/($C$2-($A$6:A21)))</f>
        <v>108.66331243295569</v>
      </c>
      <c r="E21" s="64">
        <f>CHIDIST(D21,A21)</f>
        <v>8.0465345817345809E-16</v>
      </c>
      <c r="F21" s="68">
        <f t="shared" si="0"/>
        <v>-0.10471823458161474</v>
      </c>
      <c r="G21" s="70">
        <f t="shared" si="1"/>
        <v>0.91702687263235927</v>
      </c>
      <c r="H21" s="65" t="str">
        <f t="shared" si="2"/>
        <v>Non-significant</v>
      </c>
      <c r="I21" s="65"/>
    </row>
    <row r="22" spans="1:9" x14ac:dyDescent="0.3">
      <c r="A22" s="63">
        <v>17</v>
      </c>
      <c r="B22" s="66">
        <v>-8.2940540218428057E-3</v>
      </c>
      <c r="C22" s="67">
        <v>-6.0524722607728523E-2</v>
      </c>
      <c r="D22" s="22">
        <f>$C$2*($C$2+2)*SUMPRODUCT(($B$6:B22)^2,1/($C$2-($A$6:A22)))</f>
        <v>108.66873235609221</v>
      </c>
      <c r="E22" s="3">
        <f>CHIDIST(D22,A22)</f>
        <v>2.1470667392381633E-15</v>
      </c>
      <c r="F22" s="68">
        <f t="shared" si="0"/>
        <v>-5.8647818423726052E-2</v>
      </c>
      <c r="G22" s="70">
        <f t="shared" si="1"/>
        <v>0.95347115107251612</v>
      </c>
      <c r="H22" s="65" t="str">
        <f t="shared" si="2"/>
        <v>Non-significant</v>
      </c>
      <c r="I22" s="6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"/>
  <sheetViews>
    <sheetView workbookViewId="0">
      <selection activeCell="D25" sqref="D25"/>
    </sheetView>
  </sheetViews>
  <sheetFormatPr defaultRowHeight="14.4" x14ac:dyDescent="0.3"/>
  <cols>
    <col min="1" max="1" width="11.44140625" customWidth="1"/>
  </cols>
  <sheetData>
    <row r="1" spans="1:4" x14ac:dyDescent="0.3">
      <c r="A1" s="1" t="s">
        <v>0</v>
      </c>
      <c r="B1" s="6" t="s">
        <v>1</v>
      </c>
      <c r="C1" s="6" t="s">
        <v>4</v>
      </c>
    </row>
    <row r="2" spans="1:4" x14ac:dyDescent="0.3">
      <c r="A2" s="61">
        <v>42613</v>
      </c>
      <c r="B2">
        <v>18400.880859000001</v>
      </c>
      <c r="C2" s="6">
        <f>B3</f>
        <v>18419.300781000002</v>
      </c>
      <c r="D2" s="7" t="s">
        <v>5</v>
      </c>
    </row>
    <row r="3" spans="1:4" x14ac:dyDescent="0.3">
      <c r="A3" s="61">
        <v>42614</v>
      </c>
      <c r="B3">
        <v>18419.300781000002</v>
      </c>
      <c r="C3" s="6">
        <f>B4</f>
        <v>18491.960938</v>
      </c>
      <c r="D3" s="7" t="s">
        <v>6</v>
      </c>
    </row>
    <row r="4" spans="1:4" x14ac:dyDescent="0.3">
      <c r="A4" s="61">
        <v>42615</v>
      </c>
      <c r="B4">
        <v>18491.960938</v>
      </c>
      <c r="C4" s="6">
        <f>B5</f>
        <v>18538.119140999999</v>
      </c>
      <c r="D4" s="7" t="s">
        <v>7</v>
      </c>
    </row>
    <row r="5" spans="1:4" x14ac:dyDescent="0.3">
      <c r="A5" s="61">
        <v>42619</v>
      </c>
      <c r="B5">
        <v>18538.119140999999</v>
      </c>
      <c r="C5" s="1"/>
      <c r="D5" s="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6"/>
  <sheetViews>
    <sheetView workbookViewId="0">
      <selection activeCell="F22" sqref="F22"/>
    </sheetView>
  </sheetViews>
  <sheetFormatPr defaultRowHeight="14.4" x14ac:dyDescent="0.3"/>
  <cols>
    <col min="1" max="1" width="10.88671875" customWidth="1"/>
  </cols>
  <sheetData>
    <row r="1" spans="1:7" x14ac:dyDescent="0.3">
      <c r="A1" s="1" t="s">
        <v>0</v>
      </c>
      <c r="B1" s="6" t="s">
        <v>1</v>
      </c>
      <c r="C1" s="6" t="s">
        <v>4</v>
      </c>
      <c r="D1" s="6" t="s">
        <v>8</v>
      </c>
      <c r="E1" s="6" t="s">
        <v>9</v>
      </c>
      <c r="F1" s="6" t="s">
        <v>10</v>
      </c>
      <c r="G1" s="6" t="s">
        <v>11</v>
      </c>
    </row>
    <row r="2" spans="1:7" x14ac:dyDescent="0.3">
      <c r="A2" s="61">
        <v>42585</v>
      </c>
      <c r="B2">
        <v>18355</v>
      </c>
      <c r="C2" s="6">
        <f>B3</f>
        <v>18352.050781000002</v>
      </c>
      <c r="D2" s="8">
        <f t="shared" ref="D2:D11" si="0">B4</f>
        <v>18543.529297000001</v>
      </c>
      <c r="E2" s="6">
        <f t="shared" ref="E2:E11" si="1">B5</f>
        <v>18529.289062</v>
      </c>
      <c r="F2" s="8">
        <f t="shared" ref="F2:F11" si="2">B6</f>
        <v>18533.050781000002</v>
      </c>
      <c r="G2" s="9">
        <f t="shared" ref="G2:G11" si="3">B7</f>
        <v>18495.660156000002</v>
      </c>
    </row>
    <row r="3" spans="1:7" x14ac:dyDescent="0.3">
      <c r="A3" s="61">
        <v>42586</v>
      </c>
      <c r="B3">
        <v>18352.050781000002</v>
      </c>
      <c r="C3" s="6">
        <f t="shared" ref="C3:C25" si="4">B4</f>
        <v>18543.529297000001</v>
      </c>
      <c r="D3" s="8">
        <f t="shared" si="0"/>
        <v>18529.289062</v>
      </c>
      <c r="E3" s="6">
        <f t="shared" si="1"/>
        <v>18533.050781000002</v>
      </c>
      <c r="F3" s="10">
        <f t="shared" si="2"/>
        <v>18495.660156000002</v>
      </c>
      <c r="G3" s="6">
        <f t="shared" si="3"/>
        <v>18613.519531000002</v>
      </c>
    </row>
    <row r="4" spans="1:7" x14ac:dyDescent="0.3">
      <c r="A4" s="61">
        <v>42587</v>
      </c>
      <c r="B4">
        <v>18543.529297000001</v>
      </c>
      <c r="C4" s="6">
        <f t="shared" si="4"/>
        <v>18529.289062</v>
      </c>
      <c r="D4" s="8">
        <f t="shared" si="0"/>
        <v>18533.050781000002</v>
      </c>
      <c r="E4" s="9">
        <f t="shared" si="1"/>
        <v>18495.660156000002</v>
      </c>
      <c r="F4" s="8">
        <f t="shared" si="2"/>
        <v>18613.519531000002</v>
      </c>
      <c r="G4" s="6">
        <f t="shared" si="3"/>
        <v>18576.470702999999</v>
      </c>
    </row>
    <row r="5" spans="1:7" x14ac:dyDescent="0.3">
      <c r="A5" s="61">
        <v>42590</v>
      </c>
      <c r="B5">
        <v>18529.289062</v>
      </c>
      <c r="C5" s="6">
        <f t="shared" si="4"/>
        <v>18533.050781000002</v>
      </c>
      <c r="D5" s="10">
        <f t="shared" si="0"/>
        <v>18495.660156000002</v>
      </c>
      <c r="E5" s="6">
        <f t="shared" si="1"/>
        <v>18613.519531000002</v>
      </c>
      <c r="F5" s="8">
        <f t="shared" si="2"/>
        <v>18576.470702999999</v>
      </c>
      <c r="G5" s="6">
        <f t="shared" si="3"/>
        <v>18636.050781000002</v>
      </c>
    </row>
    <row r="6" spans="1:7" x14ac:dyDescent="0.3">
      <c r="A6" s="61">
        <v>42591</v>
      </c>
      <c r="B6">
        <v>18533.050781000002</v>
      </c>
      <c r="C6" s="9">
        <f t="shared" si="4"/>
        <v>18495.660156000002</v>
      </c>
      <c r="D6" s="8">
        <f t="shared" si="0"/>
        <v>18613.519531000002</v>
      </c>
      <c r="E6" s="6">
        <f t="shared" si="1"/>
        <v>18576.470702999999</v>
      </c>
      <c r="F6" s="8">
        <f t="shared" si="2"/>
        <v>18636.050781000002</v>
      </c>
      <c r="G6" s="11">
        <f t="shared" si="3"/>
        <v>18552.019531000002</v>
      </c>
    </row>
    <row r="7" spans="1:7" x14ac:dyDescent="0.3">
      <c r="A7" s="61">
        <v>42592</v>
      </c>
      <c r="B7">
        <v>18495.660156000002</v>
      </c>
      <c r="C7" s="6">
        <f t="shared" si="4"/>
        <v>18613.519531000002</v>
      </c>
      <c r="D7" s="8">
        <f t="shared" si="0"/>
        <v>18576.470702999999</v>
      </c>
      <c r="E7" s="6">
        <f t="shared" si="1"/>
        <v>18636.050781000002</v>
      </c>
      <c r="F7" s="12">
        <f t="shared" si="2"/>
        <v>18552.019531000002</v>
      </c>
      <c r="G7" s="6">
        <f t="shared" si="3"/>
        <v>18573.939452999999</v>
      </c>
    </row>
    <row r="8" spans="1:7" x14ac:dyDescent="0.3">
      <c r="A8" s="61">
        <v>42593</v>
      </c>
      <c r="B8">
        <v>18613.519531000002</v>
      </c>
      <c r="C8" s="6">
        <f t="shared" si="4"/>
        <v>18576.470702999999</v>
      </c>
      <c r="D8" s="8">
        <f t="shared" si="0"/>
        <v>18636.050781000002</v>
      </c>
      <c r="E8" s="11">
        <f t="shared" si="1"/>
        <v>18552.019531000002</v>
      </c>
      <c r="F8" s="8">
        <f t="shared" si="2"/>
        <v>18573.939452999999</v>
      </c>
      <c r="G8" s="6">
        <f t="shared" si="3"/>
        <v>18597.699218999998</v>
      </c>
    </row>
    <row r="9" spans="1:7" x14ac:dyDescent="0.3">
      <c r="A9" s="61">
        <v>42594</v>
      </c>
      <c r="B9">
        <v>18576.470702999999</v>
      </c>
      <c r="C9" s="11">
        <f t="shared" si="4"/>
        <v>18636.050781000002</v>
      </c>
      <c r="D9" s="12">
        <f t="shared" si="0"/>
        <v>18552.019531000002</v>
      </c>
      <c r="E9" s="6">
        <f t="shared" si="1"/>
        <v>18573.939452999999</v>
      </c>
      <c r="F9" s="8">
        <f t="shared" si="2"/>
        <v>18597.699218999998</v>
      </c>
      <c r="G9" s="6">
        <f t="shared" si="3"/>
        <v>18552.570312</v>
      </c>
    </row>
    <row r="10" spans="1:7" x14ac:dyDescent="0.3">
      <c r="A10" s="61">
        <v>42597</v>
      </c>
      <c r="B10">
        <v>18636.050781000002</v>
      </c>
      <c r="C10" s="11">
        <f t="shared" si="4"/>
        <v>18552.019531000002</v>
      </c>
      <c r="D10" s="12">
        <f t="shared" si="0"/>
        <v>18573.939452999999</v>
      </c>
      <c r="E10" s="6">
        <f t="shared" si="1"/>
        <v>18597.699218999998</v>
      </c>
      <c r="F10" s="8">
        <f t="shared" si="2"/>
        <v>18552.570312</v>
      </c>
      <c r="G10" s="6">
        <f t="shared" si="3"/>
        <v>18529.419922000001</v>
      </c>
    </row>
    <row r="11" spans="1:7" x14ac:dyDescent="0.3">
      <c r="A11" s="61">
        <v>42598</v>
      </c>
      <c r="B11">
        <v>18552.019531000002</v>
      </c>
      <c r="C11" s="11">
        <f t="shared" si="4"/>
        <v>18573.939452999999</v>
      </c>
      <c r="D11" s="12">
        <f t="shared" si="0"/>
        <v>18597.699218999998</v>
      </c>
      <c r="E11" s="6">
        <f t="shared" si="1"/>
        <v>18552.570312</v>
      </c>
      <c r="F11" s="8">
        <f t="shared" si="2"/>
        <v>18529.419922000001</v>
      </c>
      <c r="G11" s="6">
        <f t="shared" si="3"/>
        <v>18547.300781000002</v>
      </c>
    </row>
    <row r="12" spans="1:7" x14ac:dyDescent="0.3">
      <c r="A12" s="61">
        <v>42599</v>
      </c>
      <c r="B12">
        <v>18573.939452999999</v>
      </c>
      <c r="C12" s="13">
        <f t="shared" si="4"/>
        <v>18597.699218999998</v>
      </c>
      <c r="D12" s="1"/>
      <c r="E12" s="1"/>
      <c r="F12" s="1"/>
      <c r="G12" s="1"/>
    </row>
    <row r="13" spans="1:7" x14ac:dyDescent="0.3">
      <c r="A13" s="61">
        <v>42600</v>
      </c>
      <c r="B13">
        <v>18597.699218999998</v>
      </c>
      <c r="C13" s="13">
        <f t="shared" si="4"/>
        <v>18552.570312</v>
      </c>
      <c r="D13" s="1"/>
      <c r="E13" s="1"/>
      <c r="F13" s="1"/>
      <c r="G13" s="1"/>
    </row>
    <row r="14" spans="1:7" x14ac:dyDescent="0.3">
      <c r="A14" s="61">
        <v>42601</v>
      </c>
      <c r="B14">
        <v>18552.570312</v>
      </c>
      <c r="C14" s="13">
        <f t="shared" si="4"/>
        <v>18529.419922000001</v>
      </c>
      <c r="D14" s="1"/>
      <c r="E14" s="1"/>
      <c r="F14" s="1"/>
      <c r="G14" s="1"/>
    </row>
    <row r="15" spans="1:7" x14ac:dyDescent="0.3">
      <c r="A15" s="61">
        <v>42604</v>
      </c>
      <c r="B15">
        <v>18529.419922000001</v>
      </c>
      <c r="C15" s="13">
        <f t="shared" si="4"/>
        <v>18547.300781000002</v>
      </c>
      <c r="D15" s="1"/>
      <c r="E15" s="1"/>
      <c r="F15" s="1"/>
      <c r="G15" s="1"/>
    </row>
    <row r="16" spans="1:7" x14ac:dyDescent="0.3">
      <c r="A16" s="61">
        <v>42605</v>
      </c>
      <c r="B16">
        <v>18547.300781000002</v>
      </c>
      <c r="C16" s="13">
        <f t="shared" si="4"/>
        <v>18481.480468999998</v>
      </c>
      <c r="D16" s="1"/>
      <c r="E16" s="1"/>
      <c r="F16" s="1"/>
      <c r="G16" s="1"/>
    </row>
    <row r="17" spans="1:7" x14ac:dyDescent="0.3">
      <c r="A17" s="61">
        <v>42606</v>
      </c>
      <c r="B17">
        <v>18481.480468999998</v>
      </c>
      <c r="C17" s="13">
        <f t="shared" si="4"/>
        <v>18448.410156000002</v>
      </c>
      <c r="D17" s="1"/>
      <c r="E17" s="1"/>
      <c r="F17" s="1"/>
      <c r="G17" s="1"/>
    </row>
    <row r="18" spans="1:7" x14ac:dyDescent="0.3">
      <c r="A18" s="61">
        <v>42607</v>
      </c>
      <c r="B18">
        <v>18448.410156000002</v>
      </c>
      <c r="C18" s="13">
        <f t="shared" si="4"/>
        <v>18395.400390999999</v>
      </c>
      <c r="D18" s="1"/>
      <c r="E18" s="1"/>
      <c r="F18" s="1"/>
      <c r="G18" s="1"/>
    </row>
    <row r="19" spans="1:7" x14ac:dyDescent="0.3">
      <c r="A19" s="61">
        <v>42608</v>
      </c>
      <c r="B19">
        <v>18395.400390999999</v>
      </c>
      <c r="C19" s="13">
        <f t="shared" si="4"/>
        <v>18502.990234000001</v>
      </c>
      <c r="D19" s="1"/>
      <c r="E19" s="1"/>
      <c r="F19" s="1"/>
      <c r="G19" s="1"/>
    </row>
    <row r="20" spans="1:7" x14ac:dyDescent="0.3">
      <c r="A20" s="61">
        <v>42611</v>
      </c>
      <c r="B20">
        <v>18502.990234000001</v>
      </c>
      <c r="C20" s="13">
        <f t="shared" si="4"/>
        <v>18454.300781000002</v>
      </c>
      <c r="D20" s="1"/>
      <c r="E20" s="1"/>
      <c r="F20" s="1"/>
      <c r="G20" s="1"/>
    </row>
    <row r="21" spans="1:7" x14ac:dyDescent="0.3">
      <c r="A21" s="61">
        <v>42612</v>
      </c>
      <c r="B21">
        <v>18454.300781000002</v>
      </c>
      <c r="C21" s="13">
        <f t="shared" si="4"/>
        <v>18400.880859000001</v>
      </c>
      <c r="D21" s="1"/>
      <c r="E21" s="1"/>
      <c r="F21" s="1"/>
      <c r="G21" s="1"/>
    </row>
    <row r="22" spans="1:7" x14ac:dyDescent="0.3">
      <c r="A22" s="61">
        <v>42613</v>
      </c>
      <c r="B22">
        <v>18400.880859000001</v>
      </c>
      <c r="C22" s="13">
        <f t="shared" si="4"/>
        <v>18419.300781000002</v>
      </c>
      <c r="D22" s="1"/>
      <c r="E22" s="1"/>
      <c r="F22" s="1"/>
      <c r="G22" s="1"/>
    </row>
    <row r="23" spans="1:7" x14ac:dyDescent="0.3">
      <c r="A23" s="61">
        <v>42614</v>
      </c>
      <c r="B23">
        <v>18419.300781000002</v>
      </c>
      <c r="C23" s="13">
        <f t="shared" si="4"/>
        <v>18491.960938</v>
      </c>
      <c r="D23" s="1"/>
      <c r="E23" s="1"/>
      <c r="F23" s="1"/>
      <c r="G23" s="1"/>
    </row>
    <row r="24" spans="1:7" x14ac:dyDescent="0.3">
      <c r="A24" s="61">
        <v>42615</v>
      </c>
      <c r="B24">
        <v>18491.960938</v>
      </c>
      <c r="C24" s="13">
        <f t="shared" si="4"/>
        <v>18538.119140999999</v>
      </c>
      <c r="D24" s="1"/>
      <c r="E24" s="1"/>
      <c r="F24" s="1"/>
      <c r="G24" s="1"/>
    </row>
    <row r="25" spans="1:7" x14ac:dyDescent="0.3">
      <c r="A25" s="61">
        <v>42619</v>
      </c>
      <c r="B25">
        <v>18538.119140999999</v>
      </c>
      <c r="C25" s="13">
        <f t="shared" si="4"/>
        <v>18526.140625</v>
      </c>
      <c r="D25" s="1"/>
      <c r="E25" s="1"/>
      <c r="F25" s="1"/>
      <c r="G25" s="1"/>
    </row>
    <row r="26" spans="1:7" x14ac:dyDescent="0.3">
      <c r="A26" s="61">
        <v>42620</v>
      </c>
      <c r="B26">
        <v>18526.140625</v>
      </c>
      <c r="C26" s="13" t="e">
        <f>#REF!</f>
        <v>#REF!</v>
      </c>
      <c r="D26" s="1"/>
      <c r="E26" s="1"/>
      <c r="F26" s="1"/>
      <c r="G26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52"/>
  <sheetViews>
    <sheetView workbookViewId="0">
      <selection activeCell="F27" sqref="F27"/>
    </sheetView>
  </sheetViews>
  <sheetFormatPr defaultRowHeight="14.4" x14ac:dyDescent="0.3"/>
  <cols>
    <col min="1" max="1" width="7.33203125" customWidth="1"/>
    <col min="2" max="2" width="10.6640625" customWidth="1"/>
    <col min="5" max="7" width="10.88671875" customWidth="1"/>
  </cols>
  <sheetData>
    <row r="1" spans="1:10" x14ac:dyDescent="0.3">
      <c r="A1" s="14"/>
      <c r="B1" s="14"/>
      <c r="C1" s="14"/>
      <c r="D1" s="14"/>
      <c r="E1" s="18" t="s">
        <v>15</v>
      </c>
      <c r="F1" s="19" t="s">
        <v>16</v>
      </c>
      <c r="G1" s="19" t="s">
        <v>54</v>
      </c>
    </row>
    <row r="2" spans="1:10" x14ac:dyDescent="0.3">
      <c r="A2" s="15" t="s">
        <v>12</v>
      </c>
      <c r="B2" s="15" t="s">
        <v>13</v>
      </c>
      <c r="C2" s="15" t="s">
        <v>1</v>
      </c>
      <c r="D2" s="16" t="s">
        <v>14</v>
      </c>
      <c r="E2" s="20" t="s">
        <v>17</v>
      </c>
      <c r="F2" s="20" t="s">
        <v>17</v>
      </c>
      <c r="G2" s="20" t="s">
        <v>17</v>
      </c>
      <c r="H2" s="16" t="s">
        <v>18</v>
      </c>
      <c r="I2" s="24" t="s">
        <v>19</v>
      </c>
      <c r="J2" s="25" t="s">
        <v>20</v>
      </c>
    </row>
    <row r="3" spans="1:10" x14ac:dyDescent="0.3">
      <c r="A3" s="6">
        <v>1</v>
      </c>
      <c r="B3" s="61">
        <v>42549</v>
      </c>
      <c r="C3">
        <v>17409.720702999999</v>
      </c>
      <c r="D3" s="17">
        <f>C3-AVERAGE($C$3:$C$52)</f>
        <v>-974.73675790000925</v>
      </c>
      <c r="E3" s="21">
        <f>(SUMPRODUCT($D$3:D51,$D4:D$52)/DEVSQ($D$3:$D$52))</f>
        <v>0.79951353865553687</v>
      </c>
      <c r="F3" s="22">
        <f ca="1">SUMPRODUCT(OFFSET($D$3:$D$52,0,0,COUNT($D$3:$D$52)-A3),OFFSET($D$3:$D$52,A3,0,COUNT($D$3:$D$52)-A3))/DEVSQ($D$3:$D$52)</f>
        <v>0.79951353865553687</v>
      </c>
      <c r="G3" s="23">
        <f>SUMPRODUCT($D$3:INDEX($D$3:$D$52,ROWS(D4:D$52)),$D4:D$52)/DEVSQ($D$3:$D$52)</f>
        <v>0.79951353865553687</v>
      </c>
      <c r="H3" s="26">
        <f>1/SQRT(COUNT($D$3:$D$52))</f>
        <v>0.1414213562373095</v>
      </c>
      <c r="I3" s="26">
        <f>-1.96*H3</f>
        <v>-0.27718585822512665</v>
      </c>
      <c r="J3" s="26">
        <f>1.96*H3</f>
        <v>0.27718585822512665</v>
      </c>
    </row>
    <row r="4" spans="1:10" x14ac:dyDescent="0.3">
      <c r="A4" s="6">
        <v>2</v>
      </c>
      <c r="B4" s="61">
        <v>42550</v>
      </c>
      <c r="C4">
        <v>17694.679688</v>
      </c>
      <c r="D4" s="17">
        <f t="shared" ref="D4:D52" si="0">C4-AVERAGE($C$3:$C$52)</f>
        <v>-689.77777290000813</v>
      </c>
      <c r="E4" s="21">
        <f>(SUMPRODUCT($D$3:D50,$D5:D$52)/DEVSQ($D$3:$D$52))</f>
        <v>0.66312343055454082</v>
      </c>
      <c r="F4" s="22">
        <f t="shared" ref="F4:F22" ca="1" si="1">SUMPRODUCT(OFFSET($D$3:$D$52,0,0,COUNT($D$3:$D$52)-A4),OFFSET($D$3:$D$52,A4,0,COUNT($D$3:$D$52)-A4))/DEVSQ($D$3:$D$52)</f>
        <v>0.66312343055454082</v>
      </c>
      <c r="G4" s="23">
        <f>SUMPRODUCT($D$3:INDEX($D$3:$D$52,ROWS(D5:D$52)),$D5:D$52)/DEVSQ($D$3:$D$52)</f>
        <v>0.66312343055454082</v>
      </c>
      <c r="H4" s="26">
        <f t="shared" ref="H4:H20" si="2">1/SQRT(COUNT($D$3:$D$52))</f>
        <v>0.1414213562373095</v>
      </c>
      <c r="I4" s="26">
        <f t="shared" ref="I4:I20" si="3">-1.96*H4</f>
        <v>-0.27718585822512665</v>
      </c>
      <c r="J4" s="26">
        <f t="shared" ref="J4:J20" si="4">1.96*H4</f>
        <v>0.27718585822512665</v>
      </c>
    </row>
    <row r="5" spans="1:10" x14ac:dyDescent="0.3">
      <c r="A5" s="6">
        <v>3</v>
      </c>
      <c r="B5" s="61">
        <v>42551</v>
      </c>
      <c r="C5">
        <v>17929.990234000001</v>
      </c>
      <c r="D5" s="17">
        <f t="shared" si="0"/>
        <v>-454.46722690000752</v>
      </c>
      <c r="E5" s="21">
        <f>(SUMPRODUCT($D$3:D49,$D6:D$52)/DEVSQ($D$3:$D$52))</f>
        <v>0.5752315428541146</v>
      </c>
      <c r="F5" s="22">
        <f t="shared" ca="1" si="1"/>
        <v>0.5752315428541146</v>
      </c>
      <c r="G5" s="23">
        <f>SUMPRODUCT($D$3:INDEX($D$3:$D$52,ROWS(D6:D$52)),$D6:D$52)/DEVSQ($D$3:$D$52)</f>
        <v>0.5752315428541146</v>
      </c>
      <c r="H5" s="26">
        <f t="shared" si="2"/>
        <v>0.1414213562373095</v>
      </c>
      <c r="I5" s="26">
        <f t="shared" si="3"/>
        <v>-0.27718585822512665</v>
      </c>
      <c r="J5" s="26">
        <f t="shared" si="4"/>
        <v>0.27718585822512665</v>
      </c>
    </row>
    <row r="6" spans="1:10" x14ac:dyDescent="0.3">
      <c r="A6" s="6">
        <v>4</v>
      </c>
      <c r="B6" s="61">
        <v>42552</v>
      </c>
      <c r="C6">
        <v>17949.369140999999</v>
      </c>
      <c r="D6" s="17">
        <f t="shared" si="0"/>
        <v>-435.08831990000908</v>
      </c>
      <c r="E6" s="21">
        <f>(SUMPRODUCT($D$3:D48,$D7:D$52)/DEVSQ($D$3:$D$52))</f>
        <v>0.51140449468306171</v>
      </c>
      <c r="F6" s="22">
        <f t="shared" ca="1" si="1"/>
        <v>0.51140449468306171</v>
      </c>
      <c r="G6" s="23">
        <f>SUMPRODUCT($D$3:INDEX($D$3:$D$52,ROWS(D7:D$52)),$D7:D$52)/DEVSQ($D$3:$D$52)</f>
        <v>0.51140449468306171</v>
      </c>
      <c r="H6" s="26">
        <f t="shared" si="2"/>
        <v>0.1414213562373095</v>
      </c>
      <c r="I6" s="26">
        <f t="shared" si="3"/>
        <v>-0.27718585822512665</v>
      </c>
      <c r="J6" s="26">
        <f t="shared" si="4"/>
        <v>0.27718585822512665</v>
      </c>
    </row>
    <row r="7" spans="1:10" x14ac:dyDescent="0.3">
      <c r="A7" s="6">
        <v>5</v>
      </c>
      <c r="B7" s="61">
        <v>42556</v>
      </c>
      <c r="C7">
        <v>17840.619140999999</v>
      </c>
      <c r="D7" s="17">
        <f t="shared" si="0"/>
        <v>-543.83831990000908</v>
      </c>
      <c r="E7" s="21">
        <f>(SUMPRODUCT($D$3:D47,$D8:D$52)/DEVSQ($D$3:$D$52))</f>
        <v>0.38759342278600395</v>
      </c>
      <c r="F7" s="22">
        <f t="shared" ca="1" si="1"/>
        <v>0.38759342278600395</v>
      </c>
      <c r="G7" s="23">
        <f>SUMPRODUCT($D$3:INDEX($D$3:$D$52,ROWS(D8:D$52)),$D8:D$52)/DEVSQ($D$3:$D$52)</f>
        <v>0.38759342278600395</v>
      </c>
      <c r="H7" s="26">
        <f t="shared" si="2"/>
        <v>0.1414213562373095</v>
      </c>
      <c r="I7" s="26">
        <f t="shared" si="3"/>
        <v>-0.27718585822512665</v>
      </c>
      <c r="J7" s="26">
        <f t="shared" si="4"/>
        <v>0.27718585822512665</v>
      </c>
    </row>
    <row r="8" spans="1:10" x14ac:dyDescent="0.3">
      <c r="A8" s="6">
        <v>6</v>
      </c>
      <c r="B8" s="61">
        <v>42557</v>
      </c>
      <c r="C8">
        <v>17918.619140999999</v>
      </c>
      <c r="D8" s="17">
        <f t="shared" si="0"/>
        <v>-465.83831990000908</v>
      </c>
      <c r="E8" s="21">
        <f>(SUMPRODUCT($D$3:D46,$D9:D$52)/DEVSQ($D$3:$D$52))</f>
        <v>0.27594411306127714</v>
      </c>
      <c r="F8" s="22">
        <f t="shared" ca="1" si="1"/>
        <v>0.27594411306127714</v>
      </c>
      <c r="G8" s="23">
        <f>SUMPRODUCT($D$3:INDEX($D$3:$D$52,ROWS(D9:D$52)),$D9:D$52)/DEVSQ($D$3:$D$52)</f>
        <v>0.27594411306127714</v>
      </c>
      <c r="H8" s="26">
        <f t="shared" si="2"/>
        <v>0.1414213562373095</v>
      </c>
      <c r="I8" s="26">
        <f t="shared" si="3"/>
        <v>-0.27718585822512665</v>
      </c>
      <c r="J8" s="26">
        <f t="shared" si="4"/>
        <v>0.27718585822512665</v>
      </c>
    </row>
    <row r="9" spans="1:10" x14ac:dyDescent="0.3">
      <c r="A9" s="6">
        <v>7</v>
      </c>
      <c r="B9" s="61">
        <v>42558</v>
      </c>
      <c r="C9">
        <v>17895.880859000001</v>
      </c>
      <c r="D9" s="17">
        <f t="shared" si="0"/>
        <v>-488.57660190000752</v>
      </c>
      <c r="E9" s="21">
        <f>(SUMPRODUCT($D$3:D45,$D10:D$52)/DEVSQ($D$3:$D$52))</f>
        <v>0.1183545795886555</v>
      </c>
      <c r="F9" s="22">
        <f t="shared" ca="1" si="1"/>
        <v>0.1183545795886555</v>
      </c>
      <c r="G9" s="23">
        <f>SUMPRODUCT($D$3:INDEX($D$3:$D$52,ROWS(D10:D$52)),$D10:D$52)/DEVSQ($D$3:$D$52)</f>
        <v>0.1183545795886555</v>
      </c>
      <c r="H9" s="26">
        <f t="shared" si="2"/>
        <v>0.1414213562373095</v>
      </c>
      <c r="I9" s="26">
        <f t="shared" si="3"/>
        <v>-0.27718585822512665</v>
      </c>
      <c r="J9" s="26">
        <f t="shared" si="4"/>
        <v>0.27718585822512665</v>
      </c>
    </row>
    <row r="10" spans="1:10" x14ac:dyDescent="0.3">
      <c r="A10" s="6">
        <v>8</v>
      </c>
      <c r="B10" s="61">
        <v>42559</v>
      </c>
      <c r="C10">
        <v>18146.740234000001</v>
      </c>
      <c r="D10" s="17">
        <f t="shared" si="0"/>
        <v>-237.71722690000752</v>
      </c>
      <c r="E10" s="21">
        <f>(SUMPRODUCT($D$3:D44,$D11:D$52)/DEVSQ($D$3:$D$52))</f>
        <v>4.0437442743786751E-2</v>
      </c>
      <c r="F10" s="22">
        <f t="shared" ca="1" si="1"/>
        <v>4.0437442743786751E-2</v>
      </c>
      <c r="G10" s="23">
        <f>SUMPRODUCT($D$3:INDEX($D$3:$D$52,ROWS(D11:D$52)),$D11:D$52)/DEVSQ($D$3:$D$52)</f>
        <v>4.0437442743786751E-2</v>
      </c>
      <c r="H10" s="26">
        <f t="shared" si="2"/>
        <v>0.1414213562373095</v>
      </c>
      <c r="I10" s="26">
        <f t="shared" si="3"/>
        <v>-0.27718585822512665</v>
      </c>
      <c r="J10" s="26">
        <f t="shared" si="4"/>
        <v>0.27718585822512665</v>
      </c>
    </row>
    <row r="11" spans="1:10" x14ac:dyDescent="0.3">
      <c r="A11" s="6">
        <v>9</v>
      </c>
      <c r="B11" s="61">
        <v>42562</v>
      </c>
      <c r="C11">
        <v>18226.929688</v>
      </c>
      <c r="D11" s="17">
        <f t="shared" si="0"/>
        <v>-157.52777290000813</v>
      </c>
      <c r="E11" s="21">
        <f>(SUMPRODUCT($D$3:D43,$D12:D$52)/DEVSQ($D$3:$D$52))</f>
        <v>-3.6732632460134571E-2</v>
      </c>
      <c r="F11" s="22">
        <f t="shared" ca="1" si="1"/>
        <v>-3.6732632460134571E-2</v>
      </c>
      <c r="G11" s="23">
        <f>SUMPRODUCT($D$3:INDEX($D$3:$D$52,ROWS(D12:D$52)),$D12:D$52)/DEVSQ($D$3:$D$52)</f>
        <v>-3.6732632460134571E-2</v>
      </c>
      <c r="H11" s="26">
        <f t="shared" si="2"/>
        <v>0.1414213562373095</v>
      </c>
      <c r="I11" s="26">
        <f t="shared" si="3"/>
        <v>-0.27718585822512665</v>
      </c>
      <c r="J11" s="26">
        <f t="shared" si="4"/>
        <v>0.27718585822512665</v>
      </c>
    </row>
    <row r="12" spans="1:10" x14ac:dyDescent="0.3">
      <c r="A12" s="6">
        <v>10</v>
      </c>
      <c r="B12" s="61">
        <v>42563</v>
      </c>
      <c r="C12">
        <v>18347.669922000001</v>
      </c>
      <c r="D12" s="17">
        <f t="shared" si="0"/>
        <v>-36.787538900007348</v>
      </c>
      <c r="E12" s="21">
        <f>(SUMPRODUCT($D$3:D42,$D13:D$52)/DEVSQ($D$3:$D$52))</f>
        <v>-6.9522057909413626E-2</v>
      </c>
      <c r="F12" s="22">
        <f t="shared" ca="1" si="1"/>
        <v>-6.9522057909413626E-2</v>
      </c>
      <c r="G12" s="23">
        <f>SUMPRODUCT($D$3:INDEX($D$3:$D$52,ROWS(D13:D$52)),$D13:D$52)/DEVSQ($D$3:$D$52)</f>
        <v>-6.9522057909413626E-2</v>
      </c>
      <c r="H12" s="26">
        <f t="shared" si="2"/>
        <v>0.1414213562373095</v>
      </c>
      <c r="I12" s="26">
        <f t="shared" si="3"/>
        <v>-0.27718585822512665</v>
      </c>
      <c r="J12" s="26">
        <f t="shared" si="4"/>
        <v>0.27718585822512665</v>
      </c>
    </row>
    <row r="13" spans="1:10" x14ac:dyDescent="0.3">
      <c r="A13" s="6">
        <v>11</v>
      </c>
      <c r="B13" s="61">
        <v>42564</v>
      </c>
      <c r="C13">
        <v>18372.119140999999</v>
      </c>
      <c r="D13" s="17">
        <f t="shared" si="0"/>
        <v>-12.338319900009083</v>
      </c>
      <c r="E13" s="21">
        <f>(SUMPRODUCT($D$3:D41,$D14:D$52)/DEVSQ($D$3:$D$52))</f>
        <v>-0.1153833106116415</v>
      </c>
      <c r="F13" s="22">
        <f t="shared" ca="1" si="1"/>
        <v>-0.1153833106116415</v>
      </c>
      <c r="G13" s="23">
        <f>SUMPRODUCT($D$3:INDEX($D$3:$D$52,ROWS(D14:D$52)),$D14:D$52)/DEVSQ($D$3:$D$52)</f>
        <v>-0.1153833106116415</v>
      </c>
      <c r="H13" s="26">
        <f t="shared" si="2"/>
        <v>0.1414213562373095</v>
      </c>
      <c r="I13" s="26">
        <f t="shared" si="3"/>
        <v>-0.27718585822512665</v>
      </c>
      <c r="J13" s="26">
        <f t="shared" si="4"/>
        <v>0.27718585822512665</v>
      </c>
    </row>
    <row r="14" spans="1:10" x14ac:dyDescent="0.3">
      <c r="A14" s="6">
        <v>12</v>
      </c>
      <c r="B14" s="61">
        <v>42565</v>
      </c>
      <c r="C14">
        <v>18506.410156000002</v>
      </c>
      <c r="D14" s="17">
        <f t="shared" si="0"/>
        <v>121.95269509999343</v>
      </c>
      <c r="E14" s="21">
        <f>(SUMPRODUCT($D$3:D40,$D15:D$52)/DEVSQ($D$3:$D$52))</f>
        <v>-0.10519355667985421</v>
      </c>
      <c r="F14" s="22">
        <f t="shared" ca="1" si="1"/>
        <v>-0.10519355667985421</v>
      </c>
      <c r="G14" s="23">
        <f>SUMPRODUCT($D$3:INDEX($D$3:$D$52,ROWS(D15:D$52)),$D15:D$52)/DEVSQ($D$3:$D$52)</f>
        <v>-0.10519355667985421</v>
      </c>
      <c r="H14" s="26">
        <f t="shared" si="2"/>
        <v>0.1414213562373095</v>
      </c>
      <c r="I14" s="26">
        <f t="shared" si="3"/>
        <v>-0.27718585822512665</v>
      </c>
      <c r="J14" s="26">
        <f t="shared" si="4"/>
        <v>0.27718585822512665</v>
      </c>
    </row>
    <row r="15" spans="1:10" x14ac:dyDescent="0.3">
      <c r="A15" s="6">
        <v>13</v>
      </c>
      <c r="B15" s="61">
        <v>42566</v>
      </c>
      <c r="C15">
        <v>18516.550781000002</v>
      </c>
      <c r="D15" s="17">
        <f t="shared" si="0"/>
        <v>132.09332009999343</v>
      </c>
      <c r="E15" s="21">
        <f>(SUMPRODUCT($D$3:D39,$D16:D$52)/DEVSQ($D$3:$D$52))</f>
        <v>-0.10457712465719679</v>
      </c>
      <c r="F15" s="22">
        <f t="shared" ca="1" si="1"/>
        <v>-0.10457712465719679</v>
      </c>
      <c r="G15" s="23">
        <f>SUMPRODUCT($D$3:INDEX($D$3:$D$52,ROWS(D16:D$52)),$D16:D$52)/DEVSQ($D$3:$D$52)</f>
        <v>-0.10457712465719679</v>
      </c>
      <c r="H15" s="26">
        <f t="shared" si="2"/>
        <v>0.1414213562373095</v>
      </c>
      <c r="I15" s="26">
        <f t="shared" si="3"/>
        <v>-0.27718585822512665</v>
      </c>
      <c r="J15" s="26">
        <f t="shared" si="4"/>
        <v>0.27718585822512665</v>
      </c>
    </row>
    <row r="16" spans="1:10" x14ac:dyDescent="0.3">
      <c r="A16" s="6">
        <v>14</v>
      </c>
      <c r="B16" s="61">
        <v>42569</v>
      </c>
      <c r="C16">
        <v>18533.050781000002</v>
      </c>
      <c r="D16" s="17">
        <f t="shared" si="0"/>
        <v>148.59332009999343</v>
      </c>
      <c r="E16" s="21">
        <f>(SUMPRODUCT($D$3:D38,$D17:D$52)/DEVSQ($D$3:$D$52))</f>
        <v>-8.8786812311816565E-2</v>
      </c>
      <c r="F16" s="22">
        <f t="shared" ca="1" si="1"/>
        <v>-8.8786812311816565E-2</v>
      </c>
      <c r="G16" s="23">
        <f>SUMPRODUCT($D$3:INDEX($D$3:$D$52,ROWS(D17:D$52)),$D17:D$52)/DEVSQ($D$3:$D$52)</f>
        <v>-8.8786812311816565E-2</v>
      </c>
      <c r="H16" s="26">
        <f t="shared" si="2"/>
        <v>0.1414213562373095</v>
      </c>
      <c r="I16" s="26">
        <f t="shared" si="3"/>
        <v>-0.27718585822512665</v>
      </c>
      <c r="J16" s="26">
        <f t="shared" si="4"/>
        <v>0.27718585822512665</v>
      </c>
    </row>
    <row r="17" spans="1:10" x14ac:dyDescent="0.3">
      <c r="A17" s="6">
        <v>15</v>
      </c>
      <c r="B17" s="61">
        <v>42570</v>
      </c>
      <c r="C17">
        <v>18559.009765999999</v>
      </c>
      <c r="D17" s="17">
        <f t="shared" si="0"/>
        <v>174.55230509999092</v>
      </c>
      <c r="E17" s="21">
        <f>(SUMPRODUCT($D$3:D37,$D18:D$52)/DEVSQ($D$3:$D$52))</f>
        <v>-6.490654912333399E-2</v>
      </c>
      <c r="F17" s="22">
        <f t="shared" ca="1" si="1"/>
        <v>-6.490654912333399E-2</v>
      </c>
      <c r="G17" s="23">
        <f>SUMPRODUCT($D$3:INDEX($D$3:$D$52,ROWS(D18:D$52)),$D18:D$52)/DEVSQ($D$3:$D$52)</f>
        <v>-6.490654912333399E-2</v>
      </c>
      <c r="H17" s="26">
        <f t="shared" si="2"/>
        <v>0.1414213562373095</v>
      </c>
      <c r="I17" s="26">
        <f t="shared" si="3"/>
        <v>-0.27718585822512665</v>
      </c>
      <c r="J17" s="26">
        <f t="shared" si="4"/>
        <v>0.27718585822512665</v>
      </c>
    </row>
    <row r="18" spans="1:10" x14ac:dyDescent="0.3">
      <c r="A18" s="6">
        <v>16</v>
      </c>
      <c r="B18" s="61">
        <v>42571</v>
      </c>
      <c r="C18">
        <v>18595.029297000001</v>
      </c>
      <c r="D18" s="17">
        <f t="shared" si="0"/>
        <v>210.57183609999265</v>
      </c>
      <c r="E18" s="21">
        <f>(SUMPRODUCT($D$3:D36,$D19:D$52)/DEVSQ($D$3:$D$52))</f>
        <v>-1.4809394757308681E-2</v>
      </c>
      <c r="F18" s="22">
        <f t="shared" ca="1" si="1"/>
        <v>-1.4809394757308681E-2</v>
      </c>
      <c r="G18" s="23">
        <f>SUMPRODUCT($D$3:INDEX($D$3:$D$52,ROWS(D19:D$52)),$D19:D$52)/DEVSQ($D$3:$D$52)</f>
        <v>-1.4809394757308681E-2</v>
      </c>
      <c r="H18" s="26">
        <f t="shared" si="2"/>
        <v>0.1414213562373095</v>
      </c>
      <c r="I18" s="26">
        <f t="shared" si="3"/>
        <v>-0.27718585822512665</v>
      </c>
      <c r="J18" s="26">
        <f t="shared" si="4"/>
        <v>0.27718585822512665</v>
      </c>
    </row>
    <row r="19" spans="1:10" x14ac:dyDescent="0.3">
      <c r="A19" s="6">
        <v>17</v>
      </c>
      <c r="B19" s="61">
        <v>42572</v>
      </c>
      <c r="C19">
        <v>18517.230468999998</v>
      </c>
      <c r="D19" s="17">
        <f t="shared" si="0"/>
        <v>132.77300809998997</v>
      </c>
      <c r="E19" s="21">
        <f>(SUMPRODUCT($D$3:D35,$D20:D$52)/DEVSQ($D$3:$D$52))</f>
        <v>-8.2940540218428057E-3</v>
      </c>
      <c r="F19" s="22">
        <f t="shared" ca="1" si="1"/>
        <v>-8.2940540218428057E-3</v>
      </c>
      <c r="G19" s="23">
        <f>SUMPRODUCT($D$3:INDEX($D$3:$D$52,ROWS(D20:D$52)),$D20:D$52)/DEVSQ($D$3:$D$52)</f>
        <v>-8.2940540218428057E-3</v>
      </c>
      <c r="H19" s="26">
        <f t="shared" si="2"/>
        <v>0.1414213562373095</v>
      </c>
      <c r="I19" s="26">
        <f t="shared" si="3"/>
        <v>-0.27718585822512665</v>
      </c>
      <c r="J19" s="26">
        <f t="shared" si="4"/>
        <v>0.27718585822512665</v>
      </c>
    </row>
    <row r="20" spans="1:10" x14ac:dyDescent="0.3">
      <c r="A20" s="6">
        <v>18</v>
      </c>
      <c r="B20" s="61">
        <v>42573</v>
      </c>
      <c r="C20">
        <v>18570.849609000001</v>
      </c>
      <c r="D20" s="17">
        <f t="shared" si="0"/>
        <v>186.39214809999248</v>
      </c>
      <c r="E20" s="21">
        <f>(SUMPRODUCT($D$3:D34,$D21:D$52)/DEVSQ($D$3:$D$52))</f>
        <v>3.2809293837118357E-2</v>
      </c>
      <c r="F20" s="22">
        <f t="shared" ca="1" si="1"/>
        <v>3.2809293837118357E-2</v>
      </c>
      <c r="G20" s="23">
        <f>SUMPRODUCT($D$3:INDEX($D$3:$D$52,ROWS(D21:D$52)),$D21:D$52)/DEVSQ($D$3:$D$52)</f>
        <v>3.2809293837118357E-2</v>
      </c>
      <c r="H20" s="26">
        <f t="shared" si="2"/>
        <v>0.1414213562373095</v>
      </c>
      <c r="I20" s="26">
        <f t="shared" si="3"/>
        <v>-0.27718585822512665</v>
      </c>
      <c r="J20" s="26">
        <f t="shared" si="4"/>
        <v>0.27718585822512665</v>
      </c>
    </row>
    <row r="21" spans="1:10" x14ac:dyDescent="0.3">
      <c r="A21" s="6">
        <v>19</v>
      </c>
      <c r="B21" s="61">
        <v>42576</v>
      </c>
      <c r="C21">
        <v>18493.060547000001</v>
      </c>
      <c r="D21" s="17">
        <f t="shared" si="0"/>
        <v>108.60308609999265</v>
      </c>
      <c r="E21" s="21">
        <f>(SUMPRODUCT($D$3:D33,$D22:D$52)/DEVSQ($D$3:$D$52))</f>
        <v>3.8911620040379104E-2</v>
      </c>
      <c r="F21" s="22">
        <f t="shared" ca="1" si="1"/>
        <v>3.8911620040379104E-2</v>
      </c>
      <c r="G21" s="23">
        <f>SUMPRODUCT($D$3:INDEX($D$3:$D$52,ROWS(D22:D$52)),$D22:D$52)/DEVSQ($D$3:$D$52)</f>
        <v>3.8911620040379104E-2</v>
      </c>
    </row>
    <row r="22" spans="1:10" x14ac:dyDescent="0.3">
      <c r="A22" s="6">
        <v>20</v>
      </c>
      <c r="B22" s="61">
        <v>42577</v>
      </c>
      <c r="C22">
        <v>18473.75</v>
      </c>
      <c r="D22" s="17">
        <f t="shared" si="0"/>
        <v>89.2925390999917</v>
      </c>
      <c r="E22" s="21">
        <f>(SUMPRODUCT($D$3:D32,$D23:D$52)/DEVSQ($D$3:$D$52))</f>
        <v>4.564508970439346E-2</v>
      </c>
      <c r="F22" s="22">
        <f t="shared" ca="1" si="1"/>
        <v>4.564508970439346E-2</v>
      </c>
      <c r="G22" s="23">
        <f>SUMPRODUCT($D$3:INDEX($D$3:$D$52,ROWS(D23:D$52)),$D23:D$52)/DEVSQ($D$3:$D$52)</f>
        <v>4.564508970439346E-2</v>
      </c>
    </row>
    <row r="23" spans="1:10" x14ac:dyDescent="0.3">
      <c r="A23" s="6">
        <v>21</v>
      </c>
      <c r="B23" s="61">
        <v>42578</v>
      </c>
      <c r="C23">
        <v>18472.169922000001</v>
      </c>
      <c r="D23" s="17">
        <f t="shared" si="0"/>
        <v>87.712461099992652</v>
      </c>
    </row>
    <row r="24" spans="1:10" x14ac:dyDescent="0.3">
      <c r="A24" s="6">
        <v>22</v>
      </c>
      <c r="B24" s="61">
        <v>42579</v>
      </c>
      <c r="C24">
        <v>18456.349609000001</v>
      </c>
      <c r="D24" s="17">
        <f t="shared" si="0"/>
        <v>71.892148099992482</v>
      </c>
    </row>
    <row r="25" spans="1:10" x14ac:dyDescent="0.3">
      <c r="A25" s="6">
        <v>23</v>
      </c>
      <c r="B25" s="61">
        <v>42580</v>
      </c>
      <c r="C25">
        <v>18432.240234000001</v>
      </c>
      <c r="D25" s="17">
        <f t="shared" si="0"/>
        <v>47.782773099992482</v>
      </c>
    </row>
    <row r="26" spans="1:10" x14ac:dyDescent="0.3">
      <c r="A26" s="6">
        <v>24</v>
      </c>
      <c r="B26" s="61">
        <v>42583</v>
      </c>
      <c r="C26">
        <v>18404.509765999999</v>
      </c>
      <c r="D26" s="17">
        <f t="shared" si="0"/>
        <v>20.052305099990917</v>
      </c>
    </row>
    <row r="27" spans="1:10" x14ac:dyDescent="0.3">
      <c r="A27" s="6">
        <v>25</v>
      </c>
      <c r="B27" s="61">
        <v>42584</v>
      </c>
      <c r="C27">
        <v>18313.769531000002</v>
      </c>
      <c r="D27" s="17">
        <f t="shared" si="0"/>
        <v>-70.687929900006566</v>
      </c>
    </row>
    <row r="28" spans="1:10" x14ac:dyDescent="0.3">
      <c r="A28" s="6">
        <v>26</v>
      </c>
      <c r="B28" s="61">
        <v>42585</v>
      </c>
      <c r="C28">
        <v>18355</v>
      </c>
      <c r="D28" s="17">
        <f t="shared" si="0"/>
        <v>-29.4574609000083</v>
      </c>
    </row>
    <row r="29" spans="1:10" x14ac:dyDescent="0.3">
      <c r="A29" s="6">
        <v>27</v>
      </c>
      <c r="B29" s="61">
        <v>42586</v>
      </c>
      <c r="C29">
        <v>18352.050781000002</v>
      </c>
      <c r="D29" s="17">
        <f t="shared" si="0"/>
        <v>-32.406679900006566</v>
      </c>
    </row>
    <row r="30" spans="1:10" x14ac:dyDescent="0.3">
      <c r="A30" s="6">
        <v>28</v>
      </c>
      <c r="B30" s="61">
        <v>42587</v>
      </c>
      <c r="C30">
        <v>18543.529297000001</v>
      </c>
      <c r="D30" s="17">
        <f t="shared" si="0"/>
        <v>159.07183609999265</v>
      </c>
    </row>
    <row r="31" spans="1:10" x14ac:dyDescent="0.3">
      <c r="A31" s="6">
        <v>29</v>
      </c>
      <c r="B31" s="61">
        <v>42590</v>
      </c>
      <c r="C31">
        <v>18529.289062</v>
      </c>
      <c r="D31" s="17">
        <f t="shared" si="0"/>
        <v>144.83160109999153</v>
      </c>
    </row>
    <row r="32" spans="1:10" x14ac:dyDescent="0.3">
      <c r="A32" s="6">
        <v>30</v>
      </c>
      <c r="B32" s="61">
        <v>42591</v>
      </c>
      <c r="C32">
        <v>18533.050781000002</v>
      </c>
      <c r="D32" s="17">
        <f t="shared" si="0"/>
        <v>148.59332009999343</v>
      </c>
    </row>
    <row r="33" spans="1:4" x14ac:dyDescent="0.3">
      <c r="A33" s="6">
        <v>31</v>
      </c>
      <c r="B33" s="61">
        <v>42592</v>
      </c>
      <c r="C33">
        <v>18495.660156000002</v>
      </c>
      <c r="D33" s="17">
        <f t="shared" si="0"/>
        <v>111.20269509999343</v>
      </c>
    </row>
    <row r="34" spans="1:4" x14ac:dyDescent="0.3">
      <c r="A34" s="6">
        <v>32</v>
      </c>
      <c r="B34" s="61">
        <v>42593</v>
      </c>
      <c r="C34">
        <v>18613.519531000002</v>
      </c>
      <c r="D34" s="17">
        <f t="shared" si="0"/>
        <v>229.06207009999343</v>
      </c>
    </row>
    <row r="35" spans="1:4" x14ac:dyDescent="0.3">
      <c r="A35" s="6">
        <v>33</v>
      </c>
      <c r="B35" s="61">
        <v>42594</v>
      </c>
      <c r="C35">
        <v>18576.470702999999</v>
      </c>
      <c r="D35" s="17">
        <f t="shared" si="0"/>
        <v>192.01324209999075</v>
      </c>
    </row>
    <row r="36" spans="1:4" x14ac:dyDescent="0.3">
      <c r="A36" s="6">
        <v>34</v>
      </c>
      <c r="B36" s="61">
        <v>42597</v>
      </c>
      <c r="C36">
        <v>18636.050781000002</v>
      </c>
      <c r="D36" s="17">
        <f t="shared" si="0"/>
        <v>251.59332009999343</v>
      </c>
    </row>
    <row r="37" spans="1:4" x14ac:dyDescent="0.3">
      <c r="A37" s="6">
        <v>35</v>
      </c>
      <c r="B37" s="61">
        <v>42598</v>
      </c>
      <c r="C37">
        <v>18552.019531000002</v>
      </c>
      <c r="D37" s="17">
        <f t="shared" si="0"/>
        <v>167.56207009999343</v>
      </c>
    </row>
    <row r="38" spans="1:4" x14ac:dyDescent="0.3">
      <c r="A38" s="6">
        <v>36</v>
      </c>
      <c r="B38" s="61">
        <v>42599</v>
      </c>
      <c r="C38">
        <v>18573.939452999999</v>
      </c>
      <c r="D38" s="17">
        <f t="shared" si="0"/>
        <v>189.48199209999075</v>
      </c>
    </row>
    <row r="39" spans="1:4" x14ac:dyDescent="0.3">
      <c r="A39" s="6">
        <v>37</v>
      </c>
      <c r="B39" s="61">
        <v>42600</v>
      </c>
      <c r="C39">
        <v>18597.699218999998</v>
      </c>
      <c r="D39" s="17">
        <f t="shared" si="0"/>
        <v>213.24175809998997</v>
      </c>
    </row>
    <row r="40" spans="1:4" x14ac:dyDescent="0.3">
      <c r="A40" s="6">
        <v>38</v>
      </c>
      <c r="B40" s="61">
        <v>42601</v>
      </c>
      <c r="C40">
        <v>18552.570312</v>
      </c>
      <c r="D40" s="17">
        <f t="shared" si="0"/>
        <v>168.11285109999153</v>
      </c>
    </row>
    <row r="41" spans="1:4" x14ac:dyDescent="0.3">
      <c r="A41" s="6">
        <v>39</v>
      </c>
      <c r="B41" s="61">
        <v>42604</v>
      </c>
      <c r="C41">
        <v>18529.419922000001</v>
      </c>
      <c r="D41" s="17">
        <f t="shared" si="0"/>
        <v>144.96246109999265</v>
      </c>
    </row>
    <row r="42" spans="1:4" x14ac:dyDescent="0.3">
      <c r="A42" s="6">
        <v>40</v>
      </c>
      <c r="B42" s="61">
        <v>42605</v>
      </c>
      <c r="C42">
        <v>18547.300781000002</v>
      </c>
      <c r="D42" s="17">
        <f t="shared" si="0"/>
        <v>162.84332009999343</v>
      </c>
    </row>
    <row r="43" spans="1:4" x14ac:dyDescent="0.3">
      <c r="A43" s="6">
        <v>41</v>
      </c>
      <c r="B43" s="61">
        <v>42606</v>
      </c>
      <c r="C43">
        <v>18481.480468999998</v>
      </c>
      <c r="D43" s="17">
        <f t="shared" si="0"/>
        <v>97.023008099989966</v>
      </c>
    </row>
    <row r="44" spans="1:4" x14ac:dyDescent="0.3">
      <c r="A44" s="6">
        <v>42</v>
      </c>
      <c r="B44" s="61">
        <v>42607</v>
      </c>
      <c r="C44">
        <v>18448.410156000002</v>
      </c>
      <c r="D44" s="17">
        <f t="shared" si="0"/>
        <v>63.952695099993434</v>
      </c>
    </row>
    <row r="45" spans="1:4" x14ac:dyDescent="0.3">
      <c r="A45" s="6">
        <v>43</v>
      </c>
      <c r="B45" s="61">
        <v>42608</v>
      </c>
      <c r="C45">
        <v>18395.400390999999</v>
      </c>
      <c r="D45" s="17">
        <f t="shared" si="0"/>
        <v>10.942930099990917</v>
      </c>
    </row>
    <row r="46" spans="1:4" x14ac:dyDescent="0.3">
      <c r="A46" s="6">
        <v>44</v>
      </c>
      <c r="B46" s="61">
        <v>42611</v>
      </c>
      <c r="C46">
        <v>18502.990234000001</v>
      </c>
      <c r="D46" s="17">
        <f t="shared" si="0"/>
        <v>118.53277309999248</v>
      </c>
    </row>
    <row r="47" spans="1:4" x14ac:dyDescent="0.3">
      <c r="A47" s="6">
        <v>45</v>
      </c>
      <c r="B47" s="61">
        <v>42612</v>
      </c>
      <c r="C47">
        <v>18454.300781000002</v>
      </c>
      <c r="D47" s="17">
        <f t="shared" si="0"/>
        <v>69.843320099993434</v>
      </c>
    </row>
    <row r="48" spans="1:4" x14ac:dyDescent="0.3">
      <c r="A48" s="6">
        <v>46</v>
      </c>
      <c r="B48" s="61">
        <v>42613</v>
      </c>
      <c r="C48">
        <v>18400.880859000001</v>
      </c>
      <c r="D48" s="17">
        <f t="shared" si="0"/>
        <v>16.423398099992482</v>
      </c>
    </row>
    <row r="49" spans="1:4" x14ac:dyDescent="0.3">
      <c r="A49" s="6">
        <v>47</v>
      </c>
      <c r="B49" s="61">
        <v>42614</v>
      </c>
      <c r="C49">
        <v>18419.300781000002</v>
      </c>
      <c r="D49" s="17">
        <f t="shared" si="0"/>
        <v>34.843320099993434</v>
      </c>
    </row>
    <row r="50" spans="1:4" x14ac:dyDescent="0.3">
      <c r="A50" s="6">
        <v>48</v>
      </c>
      <c r="B50" s="61">
        <v>42615</v>
      </c>
      <c r="C50">
        <v>18491.960938</v>
      </c>
      <c r="D50" s="17">
        <f t="shared" si="0"/>
        <v>107.50347709999187</v>
      </c>
    </row>
    <row r="51" spans="1:4" x14ac:dyDescent="0.3">
      <c r="A51" s="6">
        <v>49</v>
      </c>
      <c r="B51" s="61">
        <v>42619</v>
      </c>
      <c r="C51">
        <v>18538.119140999999</v>
      </c>
      <c r="D51" s="17">
        <f t="shared" si="0"/>
        <v>153.66168009999092</v>
      </c>
    </row>
    <row r="52" spans="1:4" x14ac:dyDescent="0.3">
      <c r="A52" s="6">
        <v>50</v>
      </c>
      <c r="B52" s="61">
        <v>42620</v>
      </c>
      <c r="C52">
        <v>18526.140625</v>
      </c>
      <c r="D52" s="17">
        <f t="shared" si="0"/>
        <v>141.6831640999917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7"/>
  <sheetViews>
    <sheetView topLeftCell="D1" workbookViewId="0">
      <selection activeCell="E12" sqref="E12"/>
    </sheetView>
  </sheetViews>
  <sheetFormatPr defaultRowHeight="14.4" x14ac:dyDescent="0.3"/>
  <cols>
    <col min="1" max="1" width="7.33203125" customWidth="1"/>
    <col min="2" max="2" width="10.6640625" customWidth="1"/>
    <col min="3" max="3" width="10.44140625" customWidth="1"/>
    <col min="4" max="4" width="25.44140625" customWidth="1"/>
    <col min="5" max="5" width="54.33203125" customWidth="1"/>
    <col min="6" max="6" width="120.44140625" customWidth="1"/>
    <col min="7" max="7" width="81.33203125" customWidth="1"/>
    <col min="8" max="8" width="30" customWidth="1"/>
    <col min="9" max="9" width="11.44140625" customWidth="1"/>
    <col min="10" max="10" width="11.33203125" customWidth="1"/>
  </cols>
  <sheetData>
    <row r="1" spans="1:10" x14ac:dyDescent="0.3">
      <c r="A1" s="14"/>
      <c r="B1" s="14"/>
      <c r="C1" s="14"/>
      <c r="D1" s="14"/>
      <c r="E1" s="18" t="s">
        <v>15</v>
      </c>
      <c r="F1" s="19" t="s">
        <v>16</v>
      </c>
      <c r="G1" s="19" t="s">
        <v>54</v>
      </c>
    </row>
    <row r="2" spans="1:10" x14ac:dyDescent="0.3">
      <c r="A2" s="15" t="s">
        <v>12</v>
      </c>
      <c r="B2" s="15" t="s">
        <v>13</v>
      </c>
      <c r="C2" s="15" t="s">
        <v>1</v>
      </c>
      <c r="D2" s="16" t="s">
        <v>14</v>
      </c>
      <c r="E2" s="20" t="s">
        <v>17</v>
      </c>
      <c r="F2" s="20" t="s">
        <v>17</v>
      </c>
      <c r="G2" s="20" t="s">
        <v>17</v>
      </c>
      <c r="H2" s="16" t="s">
        <v>18</v>
      </c>
      <c r="I2" s="24" t="s">
        <v>19</v>
      </c>
      <c r="J2" s="25" t="s">
        <v>20</v>
      </c>
    </row>
    <row r="3" spans="1:10" x14ac:dyDescent="0.3">
      <c r="A3" s="6">
        <v>1</v>
      </c>
      <c r="B3" s="61">
        <v>42549</v>
      </c>
      <c r="C3">
        <v>17409.720702999999</v>
      </c>
      <c r="D3" s="27" t="s">
        <v>21</v>
      </c>
      <c r="E3" s="28" t="s">
        <v>26</v>
      </c>
      <c r="F3" s="29" t="s">
        <v>31</v>
      </c>
      <c r="G3" s="30" t="s">
        <v>36</v>
      </c>
      <c r="H3" s="31" t="s">
        <v>41</v>
      </c>
      <c r="I3" s="31" t="s">
        <v>42</v>
      </c>
      <c r="J3" s="31" t="s">
        <v>47</v>
      </c>
    </row>
    <row r="4" spans="1:10" x14ac:dyDescent="0.3">
      <c r="A4" s="6">
        <v>2</v>
      </c>
      <c r="B4" s="61">
        <v>42550</v>
      </c>
      <c r="C4">
        <v>17694.679688</v>
      </c>
      <c r="D4" s="27" t="s">
        <v>22</v>
      </c>
      <c r="E4" s="28" t="s">
        <v>27</v>
      </c>
      <c r="F4" s="29" t="s">
        <v>32</v>
      </c>
      <c r="G4" s="30" t="s">
        <v>37</v>
      </c>
      <c r="H4" s="31" t="s">
        <v>41</v>
      </c>
      <c r="I4" s="31" t="s">
        <v>43</v>
      </c>
      <c r="J4" s="31" t="s">
        <v>48</v>
      </c>
    </row>
    <row r="5" spans="1:10" x14ac:dyDescent="0.3">
      <c r="A5" s="6">
        <v>3</v>
      </c>
      <c r="B5" s="61">
        <v>42551</v>
      </c>
      <c r="C5">
        <v>17929.990234000001</v>
      </c>
      <c r="D5" s="27" t="s">
        <v>23</v>
      </c>
      <c r="E5" s="28" t="s">
        <v>28</v>
      </c>
      <c r="F5" s="29" t="s">
        <v>33</v>
      </c>
      <c r="G5" s="30" t="s">
        <v>38</v>
      </c>
      <c r="H5" s="31" t="s">
        <v>41</v>
      </c>
      <c r="I5" s="31" t="s">
        <v>44</v>
      </c>
      <c r="J5" s="31" t="s">
        <v>49</v>
      </c>
    </row>
    <row r="6" spans="1:10" x14ac:dyDescent="0.3">
      <c r="A6" s="6">
        <v>4</v>
      </c>
      <c r="B6" s="61">
        <v>42552</v>
      </c>
      <c r="C6">
        <v>17949.369140999999</v>
      </c>
      <c r="D6" s="27" t="s">
        <v>24</v>
      </c>
      <c r="E6" s="28" t="s">
        <v>29</v>
      </c>
      <c r="F6" s="29" t="s">
        <v>34</v>
      </c>
      <c r="G6" s="30" t="s">
        <v>39</v>
      </c>
      <c r="H6" s="31" t="s">
        <v>41</v>
      </c>
      <c r="I6" s="31" t="s">
        <v>45</v>
      </c>
      <c r="J6" s="31" t="s">
        <v>50</v>
      </c>
    </row>
    <row r="7" spans="1:10" x14ac:dyDescent="0.3">
      <c r="A7" s="6">
        <v>5</v>
      </c>
      <c r="B7" s="61">
        <v>42556</v>
      </c>
      <c r="C7">
        <v>17840.619140999999</v>
      </c>
      <c r="D7" s="27" t="s">
        <v>25</v>
      </c>
      <c r="E7" s="28" t="s">
        <v>30</v>
      </c>
      <c r="F7" s="29" t="s">
        <v>35</v>
      </c>
      <c r="G7" s="30" t="s">
        <v>40</v>
      </c>
      <c r="H7" s="31" t="s">
        <v>41</v>
      </c>
      <c r="I7" s="31" t="s">
        <v>46</v>
      </c>
      <c r="J7" s="31" t="s">
        <v>51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53"/>
  <sheetViews>
    <sheetView workbookViewId="0">
      <selection activeCell="D4" sqref="D4"/>
    </sheetView>
  </sheetViews>
  <sheetFormatPr defaultRowHeight="14.4" x14ac:dyDescent="0.3"/>
  <cols>
    <col min="1" max="1" width="7.44140625" customWidth="1"/>
    <col min="3" max="3" width="14.44140625" customWidth="1"/>
  </cols>
  <sheetData>
    <row r="1" spans="1:7" ht="15.6" x14ac:dyDescent="0.3">
      <c r="A1" s="32" t="s">
        <v>52</v>
      </c>
      <c r="B1" s="1"/>
      <c r="C1" s="1"/>
      <c r="D1" s="1"/>
      <c r="E1" s="1"/>
      <c r="F1" s="1"/>
      <c r="G1" s="1"/>
    </row>
    <row r="2" spans="1:7" x14ac:dyDescent="0.3">
      <c r="A2" s="20" t="s">
        <v>12</v>
      </c>
      <c r="B2" s="20" t="s">
        <v>1</v>
      </c>
      <c r="C2" s="33" t="s">
        <v>53</v>
      </c>
      <c r="D2" s="15" t="s">
        <v>17</v>
      </c>
      <c r="E2" s="16" t="s">
        <v>18</v>
      </c>
      <c r="F2" s="24" t="s">
        <v>19</v>
      </c>
      <c r="G2" s="25" t="s">
        <v>20</v>
      </c>
    </row>
    <row r="3" spans="1:7" x14ac:dyDescent="0.3">
      <c r="A3" s="1">
        <v>1</v>
      </c>
      <c r="B3">
        <v>17409.720702999999</v>
      </c>
      <c r="C3" s="34">
        <f>B3-(AVERAGE($B$3:$B$52))</f>
        <v>-974.73675790000925</v>
      </c>
      <c r="D3" s="23">
        <f>SUMPRODUCT($C$3:INDEX($C$3:$C$52,ROWS(C4:C$52)),C4:$C$52)/DEVSQ($C$3:$C$52)</f>
        <v>0.79951353865553687</v>
      </c>
      <c r="E3" s="26">
        <f>1/SQRT(COUNT($C$3:$C$52))</f>
        <v>0.1414213562373095</v>
      </c>
      <c r="F3" s="26">
        <f>-E3</f>
        <v>-0.1414213562373095</v>
      </c>
      <c r="G3" s="26">
        <f>E3</f>
        <v>0.1414213562373095</v>
      </c>
    </row>
    <row r="4" spans="1:7" x14ac:dyDescent="0.3">
      <c r="A4" s="1">
        <v>2</v>
      </c>
      <c r="B4">
        <v>17694.679688</v>
      </c>
      <c r="C4" s="34">
        <f t="shared" ref="C4:C52" si="0">B4-(AVERAGE($B$3:$B$52))</f>
        <v>-689.77777290000813</v>
      </c>
      <c r="D4" s="23">
        <f>SUMPRODUCT($C$3:INDEX($C$3:$C$52,ROWS(C5:C$52)),C5:$C$52)/DEVSQ($C$3:$C$52)</f>
        <v>0.66312343055454082</v>
      </c>
      <c r="E4" s="26">
        <f>SQRT((1/COUNT($C$3:$C$52))*(1+2*SUMSQ($D$3)))</f>
        <v>0.21346867671801395</v>
      </c>
      <c r="F4" s="26">
        <f t="shared" ref="F4:F20" si="1">-E4</f>
        <v>-0.21346867671801395</v>
      </c>
      <c r="G4" s="26">
        <f t="shared" ref="G4:G20" si="2">E4</f>
        <v>0.21346867671801395</v>
      </c>
    </row>
    <row r="5" spans="1:7" x14ac:dyDescent="0.3">
      <c r="A5" s="1">
        <v>3</v>
      </c>
      <c r="B5">
        <v>17929.990234000001</v>
      </c>
      <c r="C5" s="34">
        <f t="shared" si="0"/>
        <v>-454.46722690000752</v>
      </c>
      <c r="D5" s="23">
        <f>SUMPRODUCT($C$3:INDEX($C$3:$C$52,ROWS(C6:C$52)),C6:$C$52)/DEVSQ($C$3:$C$52)</f>
        <v>0.5752315428541146</v>
      </c>
      <c r="E5" s="26">
        <f>SQRT((1/COUNT($C$3:$C$52))*(1+2*SUMSQ($D$3:D4)))</f>
        <v>0.25131291909839587</v>
      </c>
      <c r="F5" s="26">
        <f t="shared" si="1"/>
        <v>-0.25131291909839587</v>
      </c>
      <c r="G5" s="26">
        <f t="shared" si="2"/>
        <v>0.25131291909839587</v>
      </c>
    </row>
    <row r="6" spans="1:7" x14ac:dyDescent="0.3">
      <c r="A6" s="1">
        <v>4</v>
      </c>
      <c r="B6">
        <v>17949.369140999999</v>
      </c>
      <c r="C6" s="34">
        <f t="shared" si="0"/>
        <v>-435.08831990000908</v>
      </c>
      <c r="D6" s="23">
        <f>SUMPRODUCT($C$3:INDEX($C$3:$C$52,ROWS(C7:C$52)),C7:$C$52)/DEVSQ($C$3:$C$52)</f>
        <v>0.51140449468306171</v>
      </c>
      <c r="E6" s="26">
        <f>SQRT((1/COUNT($C$3:$C$52))*(1+2*SUMSQ($D$3:D5)))</f>
        <v>0.27639434947467695</v>
      </c>
      <c r="F6" s="26">
        <f t="shared" si="1"/>
        <v>-0.27639434947467695</v>
      </c>
      <c r="G6" s="26">
        <f t="shared" si="2"/>
        <v>0.27639434947467695</v>
      </c>
    </row>
    <row r="7" spans="1:7" x14ac:dyDescent="0.3">
      <c r="A7" s="1">
        <v>5</v>
      </c>
      <c r="B7">
        <v>17840.619140999999</v>
      </c>
      <c r="C7" s="34">
        <f t="shared" si="0"/>
        <v>-543.83831990000908</v>
      </c>
      <c r="D7" s="23">
        <f>SUMPRODUCT($C$3:INDEX($C$3:$C$52,ROWS(C8:C$52)),C8:$C$52)/DEVSQ($C$3:$C$52)</f>
        <v>0.38759342278600395</v>
      </c>
      <c r="E7" s="26">
        <f>SQRT((1/COUNT($C$3:$C$52))*(1+2*SUMSQ($D$3:D6)))</f>
        <v>0.29471209460897829</v>
      </c>
      <c r="F7" s="26">
        <f t="shared" si="1"/>
        <v>-0.29471209460897829</v>
      </c>
      <c r="G7" s="26">
        <f t="shared" si="2"/>
        <v>0.29471209460897829</v>
      </c>
    </row>
    <row r="8" spans="1:7" x14ac:dyDescent="0.3">
      <c r="A8" s="1">
        <v>6</v>
      </c>
      <c r="B8">
        <v>17918.619140999999</v>
      </c>
      <c r="C8" s="34">
        <f t="shared" si="0"/>
        <v>-465.83831990000908</v>
      </c>
      <c r="D8" s="23">
        <f>SUMPRODUCT($C$3:INDEX($C$3:$C$52,ROWS(C9:C$52)),C9:$C$52)/DEVSQ($C$3:$C$52)</f>
        <v>0.27594411306127714</v>
      </c>
      <c r="E8" s="26">
        <f>SQRT((1/COUNT($C$3:$C$52))*(1+2*SUMSQ($D$3:D7)))</f>
        <v>0.30473655042395253</v>
      </c>
      <c r="F8" s="26">
        <f t="shared" si="1"/>
        <v>-0.30473655042395253</v>
      </c>
      <c r="G8" s="26">
        <f t="shared" si="2"/>
        <v>0.30473655042395253</v>
      </c>
    </row>
    <row r="9" spans="1:7" x14ac:dyDescent="0.3">
      <c r="A9" s="1">
        <v>7</v>
      </c>
      <c r="B9">
        <v>17895.880859000001</v>
      </c>
      <c r="C9" s="34">
        <f t="shared" si="0"/>
        <v>-488.57660190000752</v>
      </c>
      <c r="D9" s="23">
        <f>SUMPRODUCT($C$3:INDEX($C$3:$C$52,ROWS(C10:C$52)),C10:$C$52)/DEVSQ($C$3:$C$52)</f>
        <v>0.1183545795886555</v>
      </c>
      <c r="E9" s="26">
        <f>SQRT((1/COUNT($C$3:$C$52))*(1+2*SUMSQ($D$3:D8)))</f>
        <v>0.30969367333805381</v>
      </c>
      <c r="F9" s="26">
        <f t="shared" si="1"/>
        <v>-0.30969367333805381</v>
      </c>
      <c r="G9" s="26">
        <f t="shared" si="2"/>
        <v>0.30969367333805381</v>
      </c>
    </row>
    <row r="10" spans="1:7" x14ac:dyDescent="0.3">
      <c r="A10" s="1">
        <v>8</v>
      </c>
      <c r="B10">
        <v>18146.740234000001</v>
      </c>
      <c r="C10" s="34">
        <f t="shared" si="0"/>
        <v>-237.71722690000752</v>
      </c>
      <c r="D10" s="23">
        <f>SUMPRODUCT($C$3:INDEX($C$3:$C$52,ROWS(C11:C$52)),C11:$C$52)/DEVSQ($C$3:$C$52)</f>
        <v>4.0437442743786751E-2</v>
      </c>
      <c r="E10" s="26">
        <f>SQRT((1/COUNT($C$3:$C$52))*(1+2*SUMSQ($D$3:D9)))</f>
        <v>0.310596979325301</v>
      </c>
      <c r="F10" s="26">
        <f t="shared" si="1"/>
        <v>-0.310596979325301</v>
      </c>
      <c r="G10" s="26">
        <f t="shared" si="2"/>
        <v>0.310596979325301</v>
      </c>
    </row>
    <row r="11" spans="1:7" x14ac:dyDescent="0.3">
      <c r="A11" s="1">
        <v>9</v>
      </c>
      <c r="B11">
        <v>18226.929688</v>
      </c>
      <c r="C11" s="34">
        <f t="shared" si="0"/>
        <v>-157.52777290000813</v>
      </c>
      <c r="D11" s="23">
        <f>SUMPRODUCT($C$3:INDEX($C$3:$C$52,ROWS(C12:C$52)),C12:$C$52)/DEVSQ($C$3:$C$52)</f>
        <v>-3.6732632460134571E-2</v>
      </c>
      <c r="E11" s="26">
        <f>SQRT((1/COUNT($C$3:$C$52))*(1+2*SUMSQ($D$3:D10)))</f>
        <v>0.31070225463782486</v>
      </c>
      <c r="F11" s="26">
        <f t="shared" si="1"/>
        <v>-0.31070225463782486</v>
      </c>
      <c r="G11" s="26">
        <f t="shared" si="2"/>
        <v>0.31070225463782486</v>
      </c>
    </row>
    <row r="12" spans="1:7" x14ac:dyDescent="0.3">
      <c r="A12" s="1">
        <v>10</v>
      </c>
      <c r="B12">
        <v>18347.669922000001</v>
      </c>
      <c r="C12" s="34">
        <f t="shared" si="0"/>
        <v>-36.787538900007348</v>
      </c>
      <c r="D12" s="23">
        <f>SUMPRODUCT($C$3:INDEX($C$3:$C$52,ROWS(C13:C$52)),C13:$C$52)/DEVSQ($C$3:$C$52)</f>
        <v>-6.9522057909413626E-2</v>
      </c>
      <c r="E12" s="26">
        <f>SQRT((1/COUNT($C$3:$C$52))*(1+2*SUMSQ($D$3:D11)))</f>
        <v>0.31078909647625319</v>
      </c>
      <c r="F12" s="26">
        <f t="shared" si="1"/>
        <v>-0.31078909647625319</v>
      </c>
      <c r="G12" s="26">
        <f t="shared" si="2"/>
        <v>0.31078909647625319</v>
      </c>
    </row>
    <row r="13" spans="1:7" x14ac:dyDescent="0.3">
      <c r="A13" s="1">
        <v>11</v>
      </c>
      <c r="B13">
        <v>18372.119140999999</v>
      </c>
      <c r="C13" s="34">
        <f t="shared" si="0"/>
        <v>-12.338319900009083</v>
      </c>
      <c r="D13" s="23">
        <f>SUMPRODUCT($C$3:INDEX($C$3:$C$52,ROWS(C14:C$52)),C14:$C$52)/DEVSQ($C$3:$C$52)</f>
        <v>-0.1153833106116415</v>
      </c>
      <c r="E13" s="26">
        <f>SQRT((1/COUNT($C$3:$C$52))*(1+2*SUMSQ($D$3:D12)))</f>
        <v>0.31109997613301771</v>
      </c>
      <c r="F13" s="26">
        <f t="shared" si="1"/>
        <v>-0.31109997613301771</v>
      </c>
      <c r="G13" s="26">
        <f t="shared" si="2"/>
        <v>0.31109997613301771</v>
      </c>
    </row>
    <row r="14" spans="1:7" x14ac:dyDescent="0.3">
      <c r="A14" s="1">
        <v>12</v>
      </c>
      <c r="B14">
        <v>18506.410156000002</v>
      </c>
      <c r="C14" s="34">
        <f t="shared" si="0"/>
        <v>121.95269509999343</v>
      </c>
      <c r="D14" s="23">
        <f>SUMPRODUCT($C$3:INDEX($C$3:$C$52,ROWS(C15:C$52)),C15:$C$52)/DEVSQ($C$3:$C$52)</f>
        <v>-0.10519355667985421</v>
      </c>
      <c r="E14" s="26">
        <f>SQRT((1/COUNT($C$3:$C$52))*(1+2*SUMSQ($D$3:D13)))</f>
        <v>0.31195468819152611</v>
      </c>
      <c r="F14" s="26">
        <f t="shared" si="1"/>
        <v>-0.31195468819152611</v>
      </c>
      <c r="G14" s="26">
        <f t="shared" si="2"/>
        <v>0.31195468819152611</v>
      </c>
    </row>
    <row r="15" spans="1:7" x14ac:dyDescent="0.3">
      <c r="A15" s="1">
        <v>13</v>
      </c>
      <c r="B15">
        <v>18516.550781000002</v>
      </c>
      <c r="C15" s="34">
        <f t="shared" si="0"/>
        <v>132.09332009999343</v>
      </c>
      <c r="D15" s="23">
        <f>SUMPRODUCT($C$3:INDEX($C$3:$C$52,ROWS(C16:C$52)),C16:$C$52)/DEVSQ($C$3:$C$52)</f>
        <v>-0.10457712465719679</v>
      </c>
      <c r="E15" s="26">
        <f>SQRT((1/COUNT($C$3:$C$52))*(1+2*SUMSQ($D$3:D14)))</f>
        <v>0.31266332509482242</v>
      </c>
      <c r="F15" s="26">
        <f t="shared" si="1"/>
        <v>-0.31266332509482242</v>
      </c>
      <c r="G15" s="26">
        <f t="shared" si="2"/>
        <v>0.31266332509482242</v>
      </c>
    </row>
    <row r="16" spans="1:7" x14ac:dyDescent="0.3">
      <c r="A16" s="1">
        <v>14</v>
      </c>
      <c r="B16">
        <v>18533.050781000002</v>
      </c>
      <c r="C16" s="34">
        <f t="shared" si="0"/>
        <v>148.59332009999343</v>
      </c>
      <c r="D16" s="23">
        <f>SUMPRODUCT($C$3:INDEX($C$3:$C$52,ROWS(C17:C$52)),C17:$C$52)/DEVSQ($C$3:$C$52)</f>
        <v>-8.8786812311816565E-2</v>
      </c>
      <c r="E16" s="26">
        <f>SQRT((1/COUNT($C$3:$C$52))*(1+2*SUMSQ($D$3:D15)))</f>
        <v>0.31336210661056846</v>
      </c>
      <c r="F16" s="26">
        <f t="shared" si="1"/>
        <v>-0.31336210661056846</v>
      </c>
      <c r="G16" s="26">
        <f t="shared" si="2"/>
        <v>0.31336210661056846</v>
      </c>
    </row>
    <row r="17" spans="1:7" x14ac:dyDescent="0.3">
      <c r="A17" s="1">
        <v>15</v>
      </c>
      <c r="B17">
        <v>18559.009765999999</v>
      </c>
      <c r="C17" s="34">
        <f t="shared" si="0"/>
        <v>174.55230509999092</v>
      </c>
      <c r="D17" s="23">
        <f>SUMPRODUCT($C$3:INDEX($C$3:$C$52,ROWS(C18:C$52)),C18:$C$52)/DEVSQ($C$3:$C$52)</f>
        <v>-6.490654912333399E-2</v>
      </c>
      <c r="E17" s="26">
        <f>SQRT((1/COUNT($C$3:$C$52))*(1+2*SUMSQ($D$3:D16)))</f>
        <v>0.31386483361637224</v>
      </c>
      <c r="F17" s="26">
        <f t="shared" si="1"/>
        <v>-0.31386483361637224</v>
      </c>
      <c r="G17" s="26">
        <f t="shared" si="2"/>
        <v>0.31386483361637224</v>
      </c>
    </row>
    <row r="18" spans="1:7" x14ac:dyDescent="0.3">
      <c r="A18" s="1">
        <v>16</v>
      </c>
      <c r="B18">
        <v>18595.029297000001</v>
      </c>
      <c r="C18" s="34">
        <f t="shared" si="0"/>
        <v>210.57183609999265</v>
      </c>
      <c r="D18" s="23">
        <f>SUMPRODUCT($C$3:INDEX($C$3:$C$52,ROWS(C19:C$52)),C19:$C$52)/DEVSQ($C$3:$C$52)</f>
        <v>-1.4809394757308681E-2</v>
      </c>
      <c r="E18" s="26">
        <f>SQRT((1/COUNT($C$3:$C$52))*(1+2*SUMSQ($D$3:D17)))</f>
        <v>0.3141331695090428</v>
      </c>
      <c r="F18" s="26">
        <f t="shared" si="1"/>
        <v>-0.3141331695090428</v>
      </c>
      <c r="G18" s="26">
        <f t="shared" si="2"/>
        <v>0.3141331695090428</v>
      </c>
    </row>
    <row r="19" spans="1:7" x14ac:dyDescent="0.3">
      <c r="A19" s="1">
        <v>17</v>
      </c>
      <c r="B19">
        <v>18517.230468999998</v>
      </c>
      <c r="C19" s="34">
        <f t="shared" si="0"/>
        <v>132.77300809998997</v>
      </c>
      <c r="D19" s="23">
        <f>SUMPRODUCT($C$3:INDEX($C$3:$C$52,ROWS(C20:C$52)),C20:$C$52)/DEVSQ($C$3:$C$52)</f>
        <v>-8.2940540218428057E-3</v>
      </c>
      <c r="E19" s="26">
        <f>SQRT((1/COUNT($C$3:$C$52))*(1+2*SUMSQ($D$3:D18)))</f>
        <v>0.31414713258713689</v>
      </c>
      <c r="F19" s="26">
        <f t="shared" si="1"/>
        <v>-0.31414713258713689</v>
      </c>
      <c r="G19" s="26">
        <f t="shared" si="2"/>
        <v>0.31414713258713689</v>
      </c>
    </row>
    <row r="20" spans="1:7" x14ac:dyDescent="0.3">
      <c r="A20" s="1">
        <v>18</v>
      </c>
      <c r="B20">
        <v>18570.849609000001</v>
      </c>
      <c r="C20" s="34">
        <f t="shared" si="0"/>
        <v>186.39214809999248</v>
      </c>
      <c r="D20" s="23">
        <f>SUMPRODUCT($C$3:INDEX($C$3:$C$52,ROWS(C21:C$52)),C21:$C$52)/DEVSQ($C$3:$C$52)</f>
        <v>3.2809293837118357E-2</v>
      </c>
      <c r="E20" s="26">
        <f>SQRT((1/COUNT($C$3:$C$52))*(1+2*SUMSQ($D$3:D19)))</f>
        <v>0.31415151211796644</v>
      </c>
      <c r="F20" s="26">
        <f t="shared" si="1"/>
        <v>-0.31415151211796644</v>
      </c>
      <c r="G20" s="26">
        <f t="shared" si="2"/>
        <v>0.31415151211796644</v>
      </c>
    </row>
    <row r="21" spans="1:7" x14ac:dyDescent="0.3">
      <c r="A21" s="1">
        <v>19</v>
      </c>
      <c r="B21">
        <v>18493.060547000001</v>
      </c>
      <c r="C21" s="34">
        <f t="shared" si="0"/>
        <v>108.60308609999265</v>
      </c>
      <c r="D21" s="23"/>
      <c r="E21" s="36"/>
      <c r="F21" s="36"/>
      <c r="G21" s="36"/>
    </row>
    <row r="22" spans="1:7" x14ac:dyDescent="0.3">
      <c r="A22" s="1">
        <v>20</v>
      </c>
      <c r="B22">
        <v>18473.75</v>
      </c>
      <c r="C22" s="34">
        <f t="shared" si="0"/>
        <v>89.2925390999917</v>
      </c>
      <c r="D22" s="23"/>
      <c r="E22" s="36"/>
      <c r="F22" s="36"/>
      <c r="G22" s="36"/>
    </row>
    <row r="23" spans="1:7" x14ac:dyDescent="0.3">
      <c r="A23" s="1">
        <v>21</v>
      </c>
      <c r="B23">
        <v>18472.169922000001</v>
      </c>
      <c r="C23" s="34">
        <f t="shared" si="0"/>
        <v>87.712461099992652</v>
      </c>
      <c r="D23" s="36"/>
      <c r="E23" s="36"/>
      <c r="F23" s="36"/>
      <c r="G23" s="36"/>
    </row>
    <row r="24" spans="1:7" x14ac:dyDescent="0.3">
      <c r="A24" s="1">
        <v>22</v>
      </c>
      <c r="B24">
        <v>18456.349609000001</v>
      </c>
      <c r="C24" s="34">
        <f t="shared" si="0"/>
        <v>71.892148099992482</v>
      </c>
      <c r="D24" s="36"/>
      <c r="E24" s="36"/>
      <c r="F24" s="36"/>
      <c r="G24" s="36"/>
    </row>
    <row r="25" spans="1:7" x14ac:dyDescent="0.3">
      <c r="A25" s="1">
        <v>23</v>
      </c>
      <c r="B25">
        <v>18432.240234000001</v>
      </c>
      <c r="C25" s="34">
        <f t="shared" si="0"/>
        <v>47.782773099992482</v>
      </c>
      <c r="D25" s="36"/>
      <c r="E25" s="36"/>
      <c r="F25" s="36"/>
      <c r="G25" s="36"/>
    </row>
    <row r="26" spans="1:7" x14ac:dyDescent="0.3">
      <c r="A26" s="1">
        <v>24</v>
      </c>
      <c r="B26">
        <v>18404.509765999999</v>
      </c>
      <c r="C26" s="34">
        <f t="shared" si="0"/>
        <v>20.052305099990917</v>
      </c>
      <c r="D26" s="36"/>
      <c r="E26" s="36"/>
      <c r="F26" s="36"/>
      <c r="G26" s="36"/>
    </row>
    <row r="27" spans="1:7" x14ac:dyDescent="0.3">
      <c r="A27" s="1">
        <v>25</v>
      </c>
      <c r="B27">
        <v>18313.769531000002</v>
      </c>
      <c r="C27" s="34">
        <f t="shared" si="0"/>
        <v>-70.687929900006566</v>
      </c>
      <c r="D27" s="36"/>
      <c r="E27" s="36"/>
      <c r="F27" s="36"/>
      <c r="G27" s="36"/>
    </row>
    <row r="28" spans="1:7" x14ac:dyDescent="0.3">
      <c r="A28" s="1">
        <v>26</v>
      </c>
      <c r="B28">
        <v>18355</v>
      </c>
      <c r="C28" s="34">
        <f t="shared" si="0"/>
        <v>-29.4574609000083</v>
      </c>
      <c r="D28" s="36"/>
      <c r="E28" s="36"/>
      <c r="F28" s="36"/>
      <c r="G28" s="36"/>
    </row>
    <row r="29" spans="1:7" x14ac:dyDescent="0.3">
      <c r="A29" s="1">
        <v>27</v>
      </c>
      <c r="B29">
        <v>18352.050781000002</v>
      </c>
      <c r="C29" s="34">
        <f t="shared" si="0"/>
        <v>-32.406679900006566</v>
      </c>
      <c r="D29" s="36"/>
      <c r="E29" s="36"/>
      <c r="F29" s="36"/>
      <c r="G29" s="36"/>
    </row>
    <row r="30" spans="1:7" x14ac:dyDescent="0.3">
      <c r="A30" s="1">
        <v>28</v>
      </c>
      <c r="B30">
        <v>18543.529297000001</v>
      </c>
      <c r="C30" s="34">
        <f t="shared" si="0"/>
        <v>159.07183609999265</v>
      </c>
      <c r="D30" s="36"/>
      <c r="E30" s="36"/>
      <c r="F30" s="36"/>
      <c r="G30" s="36"/>
    </row>
    <row r="31" spans="1:7" x14ac:dyDescent="0.3">
      <c r="A31" s="1">
        <v>29</v>
      </c>
      <c r="B31">
        <v>18529.289062</v>
      </c>
      <c r="C31" s="34">
        <f t="shared" si="0"/>
        <v>144.83160109999153</v>
      </c>
      <c r="D31" s="36"/>
      <c r="E31" s="36"/>
      <c r="F31" s="36"/>
      <c r="G31" s="36"/>
    </row>
    <row r="32" spans="1:7" x14ac:dyDescent="0.3">
      <c r="A32" s="1">
        <v>30</v>
      </c>
      <c r="B32">
        <v>18533.050781000002</v>
      </c>
      <c r="C32" s="34">
        <f t="shared" si="0"/>
        <v>148.59332009999343</v>
      </c>
      <c r="D32" s="36"/>
      <c r="E32" s="36"/>
      <c r="F32" s="36"/>
      <c r="G32" s="36"/>
    </row>
    <row r="33" spans="1:7" x14ac:dyDescent="0.3">
      <c r="A33" s="1">
        <v>31</v>
      </c>
      <c r="B33">
        <v>18495.660156000002</v>
      </c>
      <c r="C33" s="34">
        <f t="shared" si="0"/>
        <v>111.20269509999343</v>
      </c>
      <c r="D33" s="36"/>
      <c r="E33" s="36"/>
      <c r="F33" s="36"/>
      <c r="G33" s="36"/>
    </row>
    <row r="34" spans="1:7" x14ac:dyDescent="0.3">
      <c r="A34" s="1">
        <v>32</v>
      </c>
      <c r="B34">
        <v>18613.519531000002</v>
      </c>
      <c r="C34" s="34">
        <f t="shared" si="0"/>
        <v>229.06207009999343</v>
      </c>
      <c r="D34" s="36"/>
      <c r="E34" s="36"/>
      <c r="F34" s="36"/>
      <c r="G34" s="36"/>
    </row>
    <row r="35" spans="1:7" x14ac:dyDescent="0.3">
      <c r="A35" s="1">
        <v>33</v>
      </c>
      <c r="B35">
        <v>18576.470702999999</v>
      </c>
      <c r="C35" s="34">
        <f t="shared" si="0"/>
        <v>192.01324209999075</v>
      </c>
      <c r="D35" s="36"/>
      <c r="E35" s="36"/>
      <c r="F35" s="36"/>
      <c r="G35" s="36"/>
    </row>
    <row r="36" spans="1:7" x14ac:dyDescent="0.3">
      <c r="A36" s="1">
        <v>34</v>
      </c>
      <c r="B36">
        <v>18636.050781000002</v>
      </c>
      <c r="C36" s="34">
        <f t="shared" si="0"/>
        <v>251.59332009999343</v>
      </c>
      <c r="D36" s="36"/>
      <c r="E36" s="36"/>
      <c r="F36" s="36"/>
      <c r="G36" s="36"/>
    </row>
    <row r="37" spans="1:7" x14ac:dyDescent="0.3">
      <c r="A37" s="1">
        <v>35</v>
      </c>
      <c r="B37">
        <v>18552.019531000002</v>
      </c>
      <c r="C37" s="34">
        <f t="shared" si="0"/>
        <v>167.56207009999343</v>
      </c>
      <c r="D37" s="36"/>
      <c r="E37" s="36"/>
      <c r="F37" s="36"/>
      <c r="G37" s="36"/>
    </row>
    <row r="38" spans="1:7" x14ac:dyDescent="0.3">
      <c r="A38" s="1">
        <v>36</v>
      </c>
      <c r="B38">
        <v>18573.939452999999</v>
      </c>
      <c r="C38" s="34">
        <f t="shared" si="0"/>
        <v>189.48199209999075</v>
      </c>
      <c r="D38" s="36"/>
      <c r="E38" s="36"/>
      <c r="F38" s="36"/>
      <c r="G38" s="36"/>
    </row>
    <row r="39" spans="1:7" x14ac:dyDescent="0.3">
      <c r="A39" s="1">
        <v>37</v>
      </c>
      <c r="B39">
        <v>18597.699218999998</v>
      </c>
      <c r="C39" s="34">
        <f t="shared" si="0"/>
        <v>213.24175809998997</v>
      </c>
      <c r="D39" s="36"/>
      <c r="E39" s="36"/>
      <c r="F39" s="36"/>
      <c r="G39" s="36"/>
    </row>
    <row r="40" spans="1:7" x14ac:dyDescent="0.3">
      <c r="A40" s="1">
        <v>38</v>
      </c>
      <c r="B40">
        <v>18552.570312</v>
      </c>
      <c r="C40" s="34">
        <f t="shared" si="0"/>
        <v>168.11285109999153</v>
      </c>
      <c r="D40" s="36"/>
      <c r="E40" s="36"/>
      <c r="F40" s="36"/>
      <c r="G40" s="36"/>
    </row>
    <row r="41" spans="1:7" x14ac:dyDescent="0.3">
      <c r="A41" s="1">
        <v>39</v>
      </c>
      <c r="B41">
        <v>18529.419922000001</v>
      </c>
      <c r="C41" s="34">
        <f t="shared" si="0"/>
        <v>144.96246109999265</v>
      </c>
      <c r="D41" s="36"/>
      <c r="E41" s="36"/>
      <c r="F41" s="36"/>
      <c r="G41" s="36"/>
    </row>
    <row r="42" spans="1:7" x14ac:dyDescent="0.3">
      <c r="A42" s="1">
        <v>40</v>
      </c>
      <c r="B42">
        <v>18547.300781000002</v>
      </c>
      <c r="C42" s="34">
        <f t="shared" si="0"/>
        <v>162.84332009999343</v>
      </c>
      <c r="D42" s="36"/>
      <c r="E42" s="36"/>
      <c r="F42" s="36"/>
      <c r="G42" s="36"/>
    </row>
    <row r="43" spans="1:7" x14ac:dyDescent="0.3">
      <c r="A43" s="1">
        <v>41</v>
      </c>
      <c r="B43">
        <v>18481.480468999998</v>
      </c>
      <c r="C43" s="34">
        <f t="shared" si="0"/>
        <v>97.023008099989966</v>
      </c>
      <c r="D43" s="36"/>
      <c r="E43" s="36"/>
      <c r="F43" s="36"/>
      <c r="G43" s="36"/>
    </row>
    <row r="44" spans="1:7" x14ac:dyDescent="0.3">
      <c r="A44" s="1">
        <v>42</v>
      </c>
      <c r="B44">
        <v>18448.410156000002</v>
      </c>
      <c r="C44" s="34">
        <f t="shared" si="0"/>
        <v>63.952695099993434</v>
      </c>
      <c r="D44" s="36"/>
      <c r="E44" s="36"/>
      <c r="F44" s="36"/>
      <c r="G44" s="36"/>
    </row>
    <row r="45" spans="1:7" x14ac:dyDescent="0.3">
      <c r="A45" s="1">
        <v>43</v>
      </c>
      <c r="B45">
        <v>18395.400390999999</v>
      </c>
      <c r="C45" s="34">
        <f t="shared" si="0"/>
        <v>10.942930099990917</v>
      </c>
      <c r="D45" s="36"/>
      <c r="E45" s="36"/>
      <c r="F45" s="36"/>
      <c r="G45" s="36"/>
    </row>
    <row r="46" spans="1:7" x14ac:dyDescent="0.3">
      <c r="A46" s="1">
        <v>44</v>
      </c>
      <c r="B46">
        <v>18502.990234000001</v>
      </c>
      <c r="C46" s="34">
        <f t="shared" si="0"/>
        <v>118.53277309999248</v>
      </c>
      <c r="D46" s="36"/>
      <c r="E46" s="36"/>
      <c r="F46" s="36"/>
      <c r="G46" s="36"/>
    </row>
    <row r="47" spans="1:7" x14ac:dyDescent="0.3">
      <c r="A47" s="1">
        <v>45</v>
      </c>
      <c r="B47">
        <v>18454.300781000002</v>
      </c>
      <c r="C47" s="34">
        <f t="shared" si="0"/>
        <v>69.843320099993434</v>
      </c>
      <c r="D47" s="36"/>
      <c r="E47" s="36"/>
      <c r="F47" s="36"/>
      <c r="G47" s="36"/>
    </row>
    <row r="48" spans="1:7" x14ac:dyDescent="0.3">
      <c r="A48" s="1">
        <v>46</v>
      </c>
      <c r="B48">
        <v>18400.880859000001</v>
      </c>
      <c r="C48" s="34">
        <f t="shared" si="0"/>
        <v>16.423398099992482</v>
      </c>
      <c r="D48" s="36"/>
      <c r="E48" s="36"/>
      <c r="F48" s="36"/>
      <c r="G48" s="36"/>
    </row>
    <row r="49" spans="1:7" x14ac:dyDescent="0.3">
      <c r="A49" s="1">
        <v>47</v>
      </c>
      <c r="B49">
        <v>18419.300781000002</v>
      </c>
      <c r="C49" s="34">
        <f t="shared" si="0"/>
        <v>34.843320099993434</v>
      </c>
      <c r="D49" s="36"/>
      <c r="E49" s="36"/>
      <c r="F49" s="36"/>
      <c r="G49" s="36"/>
    </row>
    <row r="50" spans="1:7" x14ac:dyDescent="0.3">
      <c r="A50" s="1">
        <v>48</v>
      </c>
      <c r="B50">
        <v>18491.960938</v>
      </c>
      <c r="C50" s="34">
        <f t="shared" si="0"/>
        <v>107.50347709999187</v>
      </c>
      <c r="D50" s="36"/>
      <c r="E50" s="36"/>
      <c r="F50" s="36"/>
      <c r="G50" s="36"/>
    </row>
    <row r="51" spans="1:7" x14ac:dyDescent="0.3">
      <c r="A51" s="1">
        <v>49</v>
      </c>
      <c r="B51">
        <v>18538.119140999999</v>
      </c>
      <c r="C51" s="34">
        <f t="shared" si="0"/>
        <v>153.66168009999092</v>
      </c>
      <c r="D51" s="36"/>
      <c r="E51" s="36"/>
      <c r="F51" s="36"/>
      <c r="G51" s="36"/>
    </row>
    <row r="52" spans="1:7" x14ac:dyDescent="0.3">
      <c r="A52" s="1">
        <v>50</v>
      </c>
      <c r="B52">
        <v>18526.140625</v>
      </c>
      <c r="C52" s="34">
        <f t="shared" si="0"/>
        <v>141.6831640999917</v>
      </c>
      <c r="D52" s="36"/>
      <c r="E52" s="36"/>
      <c r="F52" s="36"/>
      <c r="G52" s="36"/>
    </row>
    <row r="53" spans="1:7" x14ac:dyDescent="0.3">
      <c r="A53" s="1"/>
      <c r="B53" s="1"/>
      <c r="C53" s="34"/>
      <c r="D53" s="36"/>
      <c r="E53" s="36"/>
      <c r="F53" s="36"/>
      <c r="G53" s="36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20"/>
  <sheetViews>
    <sheetView topLeftCell="A13" workbookViewId="0">
      <selection activeCell="K26" sqref="K26"/>
    </sheetView>
  </sheetViews>
  <sheetFormatPr defaultColWidth="9.109375" defaultRowHeight="14.4" x14ac:dyDescent="0.3"/>
  <cols>
    <col min="1" max="16384" width="9.109375" style="1"/>
  </cols>
  <sheetData>
    <row r="1" spans="1:21" x14ac:dyDescent="0.3">
      <c r="A1" s="37" t="s">
        <v>55</v>
      </c>
      <c r="B1" s="38" t="s">
        <v>56</v>
      </c>
      <c r="C1" s="38" t="s">
        <v>57</v>
      </c>
      <c r="D1" s="39"/>
      <c r="E1" s="39"/>
      <c r="F1" s="39"/>
      <c r="G1" s="39"/>
      <c r="H1" s="14"/>
      <c r="I1" s="40"/>
    </row>
    <row r="2" spans="1:21" ht="15.6" x14ac:dyDescent="0.35">
      <c r="A2" s="41" t="s">
        <v>58</v>
      </c>
      <c r="B2" s="42" t="s">
        <v>59</v>
      </c>
      <c r="C2" s="42" t="s">
        <v>60</v>
      </c>
      <c r="D2" s="42" t="s">
        <v>61</v>
      </c>
      <c r="E2" s="42" t="s">
        <v>62</v>
      </c>
      <c r="F2" s="42" t="s">
        <v>63</v>
      </c>
      <c r="G2" s="42" t="s">
        <v>64</v>
      </c>
      <c r="H2" s="42" t="s">
        <v>65</v>
      </c>
      <c r="I2" s="42" t="s">
        <v>66</v>
      </c>
      <c r="J2" s="42" t="s">
        <v>67</v>
      </c>
      <c r="K2" s="42" t="s">
        <v>68</v>
      </c>
      <c r="L2" s="42" t="s">
        <v>69</v>
      </c>
      <c r="M2" s="42" t="s">
        <v>70</v>
      </c>
      <c r="N2" s="42" t="s">
        <v>71</v>
      </c>
      <c r="O2" s="42" t="s">
        <v>72</v>
      </c>
      <c r="P2" s="42" t="s">
        <v>73</v>
      </c>
      <c r="Q2" s="42" t="s">
        <v>74</v>
      </c>
      <c r="R2" s="42" t="s">
        <v>75</v>
      </c>
      <c r="S2" s="42" t="s">
        <v>76</v>
      </c>
      <c r="T2" s="42" t="s">
        <v>77</v>
      </c>
      <c r="U2" s="40"/>
    </row>
    <row r="3" spans="1:21" x14ac:dyDescent="0.3">
      <c r="A3" s="44">
        <v>1</v>
      </c>
      <c r="B3" s="35">
        <v>0.79951353865553687</v>
      </c>
      <c r="C3" s="26">
        <f>D3</f>
        <v>0.79951353865553687</v>
      </c>
      <c r="D3" s="45">
        <f>B3</f>
        <v>0.79951353865553687</v>
      </c>
      <c r="E3" s="26"/>
      <c r="F3" s="26"/>
      <c r="G3" s="26"/>
      <c r="H3" s="26"/>
      <c r="I3" s="4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</row>
    <row r="4" spans="1:21" x14ac:dyDescent="0.3">
      <c r="A4" s="44">
        <v>2</v>
      </c>
      <c r="B4" s="35">
        <v>0.66312343055454082</v>
      </c>
      <c r="C4" s="26">
        <f>E4</f>
        <v>6.6249952425705805E-2</v>
      </c>
      <c r="D4" s="26">
        <f>D3-(D3*E4)</f>
        <v>0.74654580475589982</v>
      </c>
      <c r="E4" s="45">
        <f>(B4-(D3*B3))/(1-(D3*C3))</f>
        <v>6.6249952425705805E-2</v>
      </c>
      <c r="F4" s="26"/>
      <c r="G4" s="26"/>
      <c r="H4" s="26"/>
      <c r="I4" s="4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</row>
    <row r="5" spans="1:21" x14ac:dyDescent="0.3">
      <c r="A5" s="44">
        <v>3</v>
      </c>
      <c r="B5" s="35">
        <v>0.5752315428541146</v>
      </c>
      <c r="C5" s="26">
        <f>F5</f>
        <v>7.5757797745263505E-2</v>
      </c>
      <c r="D5" s="26">
        <f>D4-(E4*F5)</f>
        <v>0.7415268542593999</v>
      </c>
      <c r="E5" s="26">
        <f>E4-(D4*F5)</f>
        <v>9.69328634143337E-3</v>
      </c>
      <c r="F5" s="45">
        <f>(B5-(D4*B4+E4*B3))/(1-(D4*B3+E4*B4))</f>
        <v>7.5757797745263505E-2</v>
      </c>
      <c r="G5" s="26"/>
      <c r="H5" s="26"/>
      <c r="I5" s="4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21" x14ac:dyDescent="0.3">
      <c r="A6" s="47">
        <v>4</v>
      </c>
      <c r="B6" s="35">
        <v>0.51140449468306171</v>
      </c>
      <c r="C6" s="46">
        <f>G6</f>
        <v>5.0002721570574081E-2</v>
      </c>
      <c r="D6" s="46">
        <f>D5-(F5*G6)</f>
        <v>0.73773875819194368</v>
      </c>
      <c r="E6" s="46">
        <f>E5-(E5*G6)</f>
        <v>9.208595643398829E-3</v>
      </c>
      <c r="F6" s="46">
        <f>F5-(D5*G6)</f>
        <v>3.8679436914627066E-2</v>
      </c>
      <c r="G6" s="45">
        <f>(B6-(D5*B5+E5*B4+F5*B3))/(1-(D5*B3+E5*B4+F5*B5))</f>
        <v>5.0002721570574081E-2</v>
      </c>
      <c r="H6" s="26"/>
      <c r="I6" s="4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</row>
    <row r="7" spans="1:21" x14ac:dyDescent="0.3">
      <c r="A7" s="47">
        <v>5</v>
      </c>
      <c r="B7" s="35">
        <v>0.38759342278600395</v>
      </c>
      <c r="C7" s="46">
        <f>H7</f>
        <v>-0.17014829910611845</v>
      </c>
      <c r="D7" s="46">
        <f>D6-(G6*H7)</f>
        <v>0.7462466362178537</v>
      </c>
      <c r="E7" s="46">
        <f>E6-(F6*H7)</f>
        <v>1.5789836044805036E-2</v>
      </c>
      <c r="F7" s="46">
        <f>F6-(E6*H7)</f>
        <v>4.0246263800507387E-2</v>
      </c>
      <c r="G7" s="26">
        <f>G6-(D6*H7)</f>
        <v>0.17552771646159332</v>
      </c>
      <c r="H7" s="45">
        <f>(B7-(D6*B6+E6*B5+F6*B4+G6*B3))/(1-(D6*B3+E6*B4+F6*B5+G6*B6))</f>
        <v>-0.17014829910611845</v>
      </c>
      <c r="I7" s="4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</row>
    <row r="8" spans="1:21" x14ac:dyDescent="0.3">
      <c r="A8" s="47">
        <v>6</v>
      </c>
      <c r="B8" s="35">
        <v>0.27594411306127714</v>
      </c>
      <c r="C8" s="46">
        <f>I8</f>
        <v>-7.1930696197718344E-2</v>
      </c>
      <c r="D8" s="46">
        <f>D7-(H7*I8)</f>
        <v>0.73400775060629297</v>
      </c>
      <c r="E8" s="46">
        <f>E7-(G7*I8)</f>
        <v>2.841566689188315E-2</v>
      </c>
      <c r="F8" s="46">
        <f>F7-(F7*I8)</f>
        <v>4.314120557503491E-2</v>
      </c>
      <c r="G8" s="26">
        <f>G7-(E7*I8)</f>
        <v>0.17666349036114398</v>
      </c>
      <c r="H8" s="26">
        <f>H7-(D7*I8)</f>
        <v>-0.11647025902776278</v>
      </c>
      <c r="I8" s="48">
        <f>(B8-(D7*B7+E7*B6+F7*B5+G7*B4+H7*B3))/(1-(D7*B3+E7*B4+F7*B5+G7*B6+H7*B7))</f>
        <v>-7.1930696197718344E-2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</row>
    <row r="9" spans="1:21" x14ac:dyDescent="0.3">
      <c r="A9" s="47">
        <v>7</v>
      </c>
      <c r="B9" s="35">
        <v>0.1183545795886555</v>
      </c>
      <c r="C9" s="46">
        <f>J9</f>
        <v>-0.24451177347939856</v>
      </c>
      <c r="D9" s="46">
        <f>D8-(I8*J9)</f>
        <v>0.71641984851138107</v>
      </c>
      <c r="E9" s="46">
        <f>E8-(H8*J9)</f>
        <v>-6.2682700600058538E-5</v>
      </c>
      <c r="F9" s="46">
        <f>F8-(G8*J9)</f>
        <v>8.6337508912298855E-2</v>
      </c>
      <c r="G9" s="26">
        <f>G8-(F8*J9)</f>
        <v>0.18721202304633508</v>
      </c>
      <c r="H9" s="26">
        <f>H8-(E8*J9)</f>
        <v>-0.10952229392142861</v>
      </c>
      <c r="I9" s="26">
        <f>I8-(D8*J9)</f>
        <v>0.10754284065065044</v>
      </c>
      <c r="J9" s="45">
        <f>(B9-(D8*B8+E8*B7+F8*B6+G8*B5+H8*B4+I8*B3))/(1-(D8*B3+E8*B4+F8*B5+G8*B6+H8*B7+I8*B8))</f>
        <v>-0.24451177347939856</v>
      </c>
      <c r="K9" s="26"/>
      <c r="L9" s="26"/>
      <c r="M9" s="26"/>
      <c r="N9" s="26"/>
      <c r="O9" s="26"/>
      <c r="P9" s="26"/>
      <c r="Q9" s="26"/>
      <c r="R9" s="26"/>
      <c r="S9" s="26"/>
      <c r="T9" s="26"/>
    </row>
    <row r="10" spans="1:21" x14ac:dyDescent="0.3">
      <c r="A10" s="47">
        <v>8</v>
      </c>
      <c r="B10" s="35">
        <v>4.0437442743786751E-2</v>
      </c>
      <c r="C10" s="46">
        <f>K10</f>
        <v>4.21409294200654E-2</v>
      </c>
      <c r="D10" s="46">
        <f>D9-(J9*K10)</f>
        <v>0.72672380189995145</v>
      </c>
      <c r="E10" s="46">
        <f>E9-(I9*K10)</f>
        <v>-4.594637958092459E-3</v>
      </c>
      <c r="F10" s="46">
        <f>F9-(H9*K10)</f>
        <v>9.095288017036543E-2</v>
      </c>
      <c r="G10" s="26">
        <f>G$9-(G9*$K$10)</f>
        <v>0.17932273439655183</v>
      </c>
      <c r="H10" s="26">
        <f>H$9-(F9*$K$10)</f>
        <v>-0.11316063679080605</v>
      </c>
      <c r="I10" s="26">
        <f>I$9-(E9*$K$10)</f>
        <v>0.10754548215791228</v>
      </c>
      <c r="J10" s="26">
        <f>J$9-(D9*$K$10)</f>
        <v>-0.2747023717506506</v>
      </c>
      <c r="K10" s="45">
        <f>(B10-(D9*B9+E9*B8+F9*B7+G9*B6+H9*B5+I9*B4+J9*B3))/(1-(D9*B3+E9*B4+F9*B5+G9*B6+H9*B7+I9*B8+J9*B9))</f>
        <v>4.21409294200654E-2</v>
      </c>
      <c r="L10" s="26"/>
      <c r="M10" s="26"/>
      <c r="N10" s="26"/>
      <c r="O10" s="26"/>
      <c r="P10" s="26"/>
      <c r="Q10" s="26"/>
      <c r="R10" s="26"/>
      <c r="S10" s="26"/>
      <c r="T10" s="26"/>
    </row>
    <row r="11" spans="1:21" x14ac:dyDescent="0.3">
      <c r="A11" s="47">
        <v>9</v>
      </c>
      <c r="B11" s="35">
        <v>-3.6732632460134571E-2</v>
      </c>
      <c r="C11" s="46">
        <f>L11</f>
        <v>-4.8612576452325543E-2</v>
      </c>
      <c r="D11" s="46">
        <f>D10-(K10*L11)</f>
        <v>0.72877238105315645</v>
      </c>
      <c r="E11" s="46">
        <f>E10-(J10*L11)</f>
        <v>-1.7948628006456115E-2</v>
      </c>
      <c r="F11" s="46">
        <f>F10-(I10*L11)</f>
        <v>9.6180943143869158E-2</v>
      </c>
      <c r="G11" s="26">
        <f>G$10-(H10*$L$11)</f>
        <v>0.17382170428916494</v>
      </c>
      <c r="H11" s="26">
        <f>H$10-(G10*$L$11)</f>
        <v>-0.10444329665531361</v>
      </c>
      <c r="I11" s="26">
        <f>I$10-(F10*$L$11)</f>
        <v>0.11196693599875338</v>
      </c>
      <c r="J11" s="26">
        <f>J$10-(E10*$L$11)</f>
        <v>-0.27492572893965911</v>
      </c>
      <c r="K11" s="26">
        <f>K$10-(D10*$L$11)</f>
        <v>7.7468845799651465E-2</v>
      </c>
      <c r="L11" s="45">
        <f>(B11-(D10*B10+E10*B9+F10*B8+G10*B7+H10*B6+I10*B5+J10*B4+K10*B3))/(1-(D10*B3+E10*B4+F10*B5+G10*B6+H10*B7+I10*B8+J10*B9+K10*B10))</f>
        <v>-4.8612576452325543E-2</v>
      </c>
      <c r="M11" s="26"/>
      <c r="N11" s="26"/>
      <c r="O11" s="26"/>
      <c r="P11" s="26"/>
      <c r="Q11" s="26"/>
      <c r="R11" s="26"/>
      <c r="S11" s="26"/>
      <c r="T11" s="26"/>
    </row>
    <row r="12" spans="1:21" x14ac:dyDescent="0.3">
      <c r="A12" s="47">
        <v>10</v>
      </c>
      <c r="B12" s="35">
        <v>-6.9522057909413626E-2</v>
      </c>
      <c r="C12" s="46">
        <f>M12</f>
        <v>8.5303961629293532E-2</v>
      </c>
      <c r="D12" s="46">
        <f>D11-(L11*M12)</f>
        <v>0.73291922640954676</v>
      </c>
      <c r="E12" s="46">
        <f>E11-(K11*M12)</f>
        <v>-2.4557027456015242E-2</v>
      </c>
      <c r="F12" s="46">
        <f>F11-(J11*M12)</f>
        <v>0.11963319697624339</v>
      </c>
      <c r="G12" s="26">
        <f>G$11-(I11*$M$12)</f>
        <v>0.16427048107697773</v>
      </c>
      <c r="H12" s="26">
        <f>H$11-(H11*$M$12)</f>
        <v>-9.5533869684991821E-2</v>
      </c>
      <c r="I12" s="26">
        <f>I$11-(G11*$M$12)</f>
        <v>9.7139256005732047E-2</v>
      </c>
      <c r="J12" s="26">
        <f>J$11-(F11*$M$12)</f>
        <v>-0.283130344423073</v>
      </c>
      <c r="K12" s="26">
        <f>K$11-(E11*$M$12)</f>
        <v>7.8999934874412661E-2</v>
      </c>
      <c r="L12" s="26">
        <f>L$11-(D11*$M$12)</f>
        <v>-0.11077974768217289</v>
      </c>
      <c r="M12" s="45">
        <f>(B12-(D11*B11+E11*B10+F11*B9+G11*B8+H11*B7+I11*B6+J11*B5+K11*B4+L11*B3))/(1-(D11*B3+E11*B4+F11*B5+G11*B6+H11*B7+I11*B8+J11*B9+K11*B10+L11*B11))</f>
        <v>8.5303961629293532E-2</v>
      </c>
      <c r="N12" s="26"/>
      <c r="O12" s="26"/>
      <c r="P12" s="26"/>
      <c r="Q12" s="26"/>
      <c r="R12" s="26"/>
      <c r="S12" s="26"/>
      <c r="T12" s="26"/>
    </row>
    <row r="13" spans="1:21" x14ac:dyDescent="0.3">
      <c r="A13" s="47">
        <v>11</v>
      </c>
      <c r="B13" s="35">
        <v>-0.1153833106116415</v>
      </c>
      <c r="C13" s="46">
        <f>N13</f>
        <v>1.1598719224911968E-2</v>
      </c>
      <c r="D13" s="46">
        <f>D12-(M12*N13)</f>
        <v>0.7319298097098359</v>
      </c>
      <c r="E13" s="46">
        <f>E12-(L12*N13)</f>
        <v>-2.3272124266843126E-2</v>
      </c>
      <c r="F13" s="46">
        <f>F12-(K12*N13)</f>
        <v>0.11871689891284874</v>
      </c>
      <c r="G13" s="26">
        <f>G$12-(J12*$N$13)</f>
        <v>0.16755443044599358</v>
      </c>
      <c r="H13" s="26">
        <f>H$12-(I12*$N$13)</f>
        <v>-9.666056064111915E-2</v>
      </c>
      <c r="I13" s="26">
        <f>I$12-(H12*$N$13)</f>
        <v>9.8247326536677601E-2</v>
      </c>
      <c r="J13" s="26">
        <f>J$12-(G12*$N$13)</f>
        <v>-0.28503567161002608</v>
      </c>
      <c r="K13" s="26">
        <f>K$12-(F12*$N$13)</f>
        <v>7.7612343012706628E-2</v>
      </c>
      <c r="L13" s="26">
        <f>L$12-(E12*$N$13)</f>
        <v>-0.1104949176157121</v>
      </c>
      <c r="M13" s="26">
        <f>M$12-(D12*$N$13)</f>
        <v>7.680303730762951E-2</v>
      </c>
      <c r="N13" s="45">
        <f>(B13-(D12*B12+E12*B11+F12*B10+G12*B9+H12*B8+I12*B7+J12*B6+K12*B5+L12*B4+M12*B3))/(1-(D12*B3+E12*B4+F12*B5+G12*B6+H12*B7+I12*B8+J12*B9+K12*B10+L12*B11+M12*B12))</f>
        <v>1.1598719224911968E-2</v>
      </c>
      <c r="O13" s="26"/>
      <c r="P13" s="26"/>
      <c r="Q13" s="26"/>
      <c r="R13" s="26"/>
      <c r="S13" s="26"/>
      <c r="T13" s="26"/>
    </row>
    <row r="14" spans="1:21" x14ac:dyDescent="0.3">
      <c r="A14" s="47">
        <v>12</v>
      </c>
      <c r="B14" s="35">
        <v>-0.10519355667985421</v>
      </c>
      <c r="C14" s="46">
        <f>O14</f>
        <v>0.10536419860279678</v>
      </c>
      <c r="D14" s="46">
        <f>D13-(N13*O14)</f>
        <v>0.73070771995388417</v>
      </c>
      <c r="E14" s="46">
        <f>E13-(M13*O14)</f>
        <v>-3.1364414743022213E-2</v>
      </c>
      <c r="F14" s="46">
        <f>F13-(L13*O14)</f>
        <v>0.13035910735711029</v>
      </c>
      <c r="G14" s="26">
        <f>G$13-(K13*$O$14)</f>
        <v>0.15937686812277438</v>
      </c>
      <c r="H14" s="26">
        <f>H$13-(J13*$O$14)</f>
        <v>-6.6628005528718795E-2</v>
      </c>
      <c r="I14" s="26">
        <f>I$13-(I13*$O$14)</f>
        <v>8.789557571127328E-2</v>
      </c>
      <c r="J14" s="26">
        <f>J$13-(H13*$O$14)</f>
        <v>-0.27485110910157751</v>
      </c>
      <c r="K14" s="26">
        <f>K$13-(G13*$O$14)</f>
        <v>5.995810472641646E-2</v>
      </c>
      <c r="L14" s="26">
        <f>L$13-(F13*$O$14)</f>
        <v>-0.12300342853027364</v>
      </c>
      <c r="M14" s="26">
        <f>M$13-(E13*$O$14)</f>
        <v>7.9255086030790137E-2</v>
      </c>
      <c r="N14" s="26">
        <f>N$13-(D13*$O$14)</f>
        <v>-6.5520478608662433E-2</v>
      </c>
      <c r="O14" s="45">
        <f>(B14-(D13*B13+E13*B12+F13*B11+G13*B10+H13*B9+I13*B8+J13*B7+K13*B6+L13*B5+M13*B4+N13*B3))/(1-(D13*B3+E13*B4+F13*B5+G13*B6+H13*B7+I13*B8+J13*B9+K13*B10+L13*B11+M13*B12+N13*B13))</f>
        <v>0.10536419860279678</v>
      </c>
      <c r="P14" s="26"/>
      <c r="Q14" s="26"/>
      <c r="R14" s="26"/>
      <c r="S14" s="26"/>
      <c r="T14" s="26"/>
    </row>
    <row r="15" spans="1:21" x14ac:dyDescent="0.3">
      <c r="A15" s="47">
        <v>13</v>
      </c>
      <c r="B15" s="35">
        <v>-0.10457712465719679</v>
      </c>
      <c r="C15" s="46">
        <f>P15</f>
        <v>1.5824272810804271E-2</v>
      </c>
      <c r="D15" s="46">
        <f>D14-(O14*P15)</f>
        <v>0.7290404081307017</v>
      </c>
      <c r="E15" s="46">
        <f>E14-(N14*P15)</f>
        <v>-3.0327600814824274E-2</v>
      </c>
      <c r="F15" s="46">
        <f>F14-(M14*P15)</f>
        <v>0.12910495325411531</v>
      </c>
      <c r="G15" s="26">
        <f>G$14-(L14*$P$15)</f>
        <v>0.16132330793250169</v>
      </c>
      <c r="H15" s="26">
        <f>H$14-(K14*$P$15)</f>
        <v>-6.7576798935128385E-2</v>
      </c>
      <c r="I15" s="26">
        <f>I$14-(J14*$P$15)</f>
        <v>9.2244894644048767E-2</v>
      </c>
      <c r="J15" s="26">
        <f>J$14-(I14*$P$15)</f>
        <v>-0.27624199267049537</v>
      </c>
      <c r="K15" s="26">
        <f>K$14-(H14*$P$15)</f>
        <v>6.1012444462742683E-2</v>
      </c>
      <c r="L15" s="26">
        <f>L$14-(G14*$P$15)</f>
        <v>-0.12552545157118</v>
      </c>
      <c r="M15" s="26">
        <f>M$14-(F14*$P$15)</f>
        <v>7.7192247952598297E-2</v>
      </c>
      <c r="N15" s="26">
        <f>N$14-(E14*$P$15)</f>
        <v>-6.5024159553217636E-2</v>
      </c>
      <c r="O15" s="26">
        <f>O$14-(D14*$P$15)</f>
        <v>9.3801280297285738E-2</v>
      </c>
      <c r="P15" s="45">
        <f>(B15-(D14*B14+E14*B13+F14*B12+G14*B11+H14*B10+I14*B9+J14*B8+K14*B7+L14*B6+M14*B5+N14*B4+O14*B3))/(1-(D14*B3+E14*B4+F14*B5+G14*B6+H14*B7+I14*B8+J14*B9+K14*B10+L14*B11+M14*B12+N14*B13+O14*B14))</f>
        <v>1.5824272810804271E-2</v>
      </c>
      <c r="Q15" s="26"/>
      <c r="R15" s="26"/>
      <c r="S15" s="26"/>
      <c r="T15" s="26"/>
    </row>
    <row r="16" spans="1:21" x14ac:dyDescent="0.3">
      <c r="A16" s="47">
        <v>14</v>
      </c>
      <c r="B16" s="35">
        <v>-8.8786812311816565E-2</v>
      </c>
      <c r="C16" s="46">
        <f>Q16</f>
        <v>-2.609433806952953E-2</v>
      </c>
      <c r="D16" s="46">
        <f>D15-(P15*Q16)</f>
        <v>0.7294533320551313</v>
      </c>
      <c r="E16" s="46">
        <f>E15-(O15*Q16)</f>
        <v>-2.78799184953922E-2</v>
      </c>
      <c r="F16" s="46">
        <f>F15-(N15*Q16)</f>
        <v>0.1274081908520466</v>
      </c>
      <c r="G16" s="26">
        <f>G15-(M15*Q16)</f>
        <v>0.16333758854692373</v>
      </c>
      <c r="H16" s="26">
        <f>H$15-(L15*$Q$16)</f>
        <v>-7.0852302504757117E-2</v>
      </c>
      <c r="I16" s="26">
        <f>I$15-(K15*$Q$16)</f>
        <v>9.3836973996307971E-2</v>
      </c>
      <c r="J16" s="26">
        <f>J$15-(J15*$Q$16)</f>
        <v>-0.2834503446162398</v>
      </c>
      <c r="K16" s="26">
        <f>K$15-(I15*$Q$16)</f>
        <v>6.3419513928772625E-2</v>
      </c>
      <c r="L16" s="26">
        <f>L$15-(H15*$Q$16)</f>
        <v>-0.12728882340824987</v>
      </c>
      <c r="M16" s="26">
        <f>M$15-(G15*$Q$16)</f>
        <v>8.1401872888283808E-2</v>
      </c>
      <c r="N16" s="26">
        <f>N$15-(F15*$Q$16)</f>
        <v>-6.1655251256553946E-2</v>
      </c>
      <c r="O16" s="26">
        <f>O$15-(E15*$Q$16)</f>
        <v>9.3009901628785974E-2</v>
      </c>
      <c r="P16" s="26">
        <f>P$15-(D15*$Q$16)</f>
        <v>3.4848099686914588E-2</v>
      </c>
      <c r="Q16" s="45">
        <f>(B16-(D15*B15+E15*B14+F15*B13+G15*B12+H15*B11+I15*B10+J15*B9+K15*B8+L15*B7+M15*B6+N15*B5+O15*B4+P15*B3))/(1-(D15*B3+E15*B4+F15*B5+G15*B6+H15*B7+I15*B8+J15*B9+K15*B10+L15*B11+M15*B12+N15*B13+O15*B14+P15*B15))</f>
        <v>-2.609433806952953E-2</v>
      </c>
      <c r="R16" s="26"/>
      <c r="S16" s="26"/>
      <c r="T16" s="26"/>
    </row>
    <row r="17" spans="1:20" x14ac:dyDescent="0.3">
      <c r="A17" s="47">
        <v>15</v>
      </c>
      <c r="B17" s="35">
        <v>-6.490654912333399E-2</v>
      </c>
      <c r="C17" s="46">
        <f>R17</f>
        <v>3.4894080002516946E-2</v>
      </c>
      <c r="D17" s="46">
        <f>D$16-(Q16*$R$17)</f>
        <v>0.73036386997534219</v>
      </c>
      <c r="E17" s="46">
        <f>E$16-(P16*$R$17)</f>
        <v>-2.9095910873803081E-2</v>
      </c>
      <c r="F17" s="46">
        <f>F$16-(O16*$R$17)</f>
        <v>0.12416269590358552</v>
      </c>
      <c r="G17" s="26">
        <f>G$16-(N16*$R$17)</f>
        <v>0.1654889918168452</v>
      </c>
      <c r="H17" s="26">
        <f>H$16-(M16*$R$17)</f>
        <v>-7.3692745969675608E-2</v>
      </c>
      <c r="I17" s="26">
        <f>I$16-(L16*$R$17)</f>
        <v>9.8278600383741699E-2</v>
      </c>
      <c r="J17" s="26">
        <f>J$16-(K16*$R$17)</f>
        <v>-0.28566331020899111</v>
      </c>
      <c r="K17" s="26">
        <f>K$16-(J16*$R$17)</f>
        <v>7.3310252930552697E-2</v>
      </c>
      <c r="L17" s="26">
        <f>L$16-(I16*$R$17)</f>
        <v>-0.13056317828607114</v>
      </c>
      <c r="M17" s="26">
        <f>M$16-(H16*$R$17)</f>
        <v>8.3874198800247338E-2</v>
      </c>
      <c r="N17" s="26">
        <f>N$16-(G16*$R$17)</f>
        <v>-6.7354766138728497E-2</v>
      </c>
      <c r="O17" s="26">
        <f>O$16-(F16*$R$17)</f>
        <v>8.8564110024218712E-2</v>
      </c>
      <c r="P17" s="26">
        <f>P$16-(E16*$R$17)</f>
        <v>3.5820943793356458E-2</v>
      </c>
      <c r="Q17" s="26">
        <f>Q$16-(D16*$R$17)</f>
        <v>-5.1547940996363839E-2</v>
      </c>
      <c r="R17" s="45">
        <f>(B17-(D16*B16+E16*B15+F16*B14+G16*B13+H16*B12+I16*B11+J16*B10+K16*B9+L16*B8+M16*B7+N16*B6+O16*B5+P16*B4+Q16*B3))/(1-(D16*B3+E16*B4+F16*B5+G16*B6+H16*B7+I16*B8+J16*B9+K16*B10+L16*B11+M16*B12+N16*B13+O16*B14+P16*B15+Q16*B16))</f>
        <v>3.4894080002516946E-2</v>
      </c>
      <c r="S17" s="26"/>
      <c r="T17" s="26"/>
    </row>
    <row r="18" spans="1:20" x14ac:dyDescent="0.3">
      <c r="A18" s="47">
        <v>16</v>
      </c>
      <c r="B18" s="35">
        <v>-1.4809394757308681E-2</v>
      </c>
      <c r="C18" s="46">
        <f>S18</f>
        <v>1.2924172884969849E-2</v>
      </c>
      <c r="D18" s="46">
        <f>D17-(R17*S18)</f>
        <v>0.72991289285272765</v>
      </c>
      <c r="E18" s="46">
        <f>E17-(Q17*S18)</f>
        <v>-2.842969637250185E-2</v>
      </c>
      <c r="F18" s="46">
        <f>F17-(P17*S18)</f>
        <v>0.12369973983309739</v>
      </c>
      <c r="G18" s="26">
        <f>G17-(O17*S18)</f>
        <v>0.16434437394748871</v>
      </c>
      <c r="H18" s="26">
        <f>H17-(N17*S18)</f>
        <v>-7.2822241327471962E-2</v>
      </c>
      <c r="I18" s="26">
        <f>I17-(M17*S18)</f>
        <v>9.7194595737858977E-2</v>
      </c>
      <c r="J18" s="26">
        <f>J17-(L17*S18)</f>
        <v>-0.28397588912041077</v>
      </c>
      <c r="K18" s="26">
        <f>K17-(K17*S18)</f>
        <v>7.2362778547437362E-2</v>
      </c>
      <c r="L18" s="26">
        <f>L17-(J17*S18)</f>
        <v>-0.12687121627803738</v>
      </c>
      <c r="M18" s="26">
        <f>M17-(I17*S18)</f>
        <v>8.2604029177994989E-2</v>
      </c>
      <c r="N18" s="26">
        <f>N17-(F17*S18)</f>
        <v>-6.8959466286450374E-2</v>
      </c>
      <c r="O18" s="26">
        <f>O17-(G17*S18)</f>
        <v>8.6425301683418443E-2</v>
      </c>
      <c r="P18" s="26">
        <f>P17-(F17*S18)</f>
        <v>3.4216243645634581E-2</v>
      </c>
      <c r="Q18" s="26">
        <f>Q17-(E17*S18)</f>
        <v>-5.1171900413985137E-2</v>
      </c>
      <c r="R18" s="26">
        <f>R17-(D17*S18)</f>
        <v>2.5454731078019984E-2</v>
      </c>
      <c r="S18" s="45">
        <f>(B18-(D17*B17+E17*B16+F17*B15+G17*B14+H17*B13+I17*B12+J17*B11+K17*B10+L17*B9+M17*B8+N17*B7+O17*B6+P17*B5+Q17*B4+R17*B3))/(1-(D17*B3+E17*B4+F17*B5+G17*B6+H17*B7+I17*B8+J17*B9+K17*B10+L17*B11+M17*B12+N17*B13+O17*B14+P17*B15+Q17*B16+R17*B17))</f>
        <v>1.2924172884969849E-2</v>
      </c>
      <c r="T18" s="26"/>
    </row>
    <row r="19" spans="1:20" x14ac:dyDescent="0.3">
      <c r="A19" s="47">
        <v>17</v>
      </c>
      <c r="B19" s="35">
        <v>-8.2940540218428057E-3</v>
      </c>
      <c r="C19" s="46">
        <f>T19</f>
        <v>-6.0524722607728523E-2</v>
      </c>
      <c r="D19" s="46">
        <f>D18-(S18*T19)</f>
        <v>0.73069512483152477</v>
      </c>
      <c r="E19" s="46">
        <f>E18-(R18*T19)</f>
        <v>-2.6889055834950364E-2</v>
      </c>
      <c r="F19" s="46">
        <f>F18-(Q18*T19)</f>
        <v>0.12060257475523063</v>
      </c>
      <c r="G19" s="26">
        <f>G18-(P18*T19)</f>
        <v>0.1664153026028192</v>
      </c>
      <c r="H19" s="26">
        <f>H18-(O18*T19)</f>
        <v>-6.7591373916793804E-2</v>
      </c>
      <c r="I19" s="26">
        <f>I18-(N18*T19)</f>
        <v>9.3020843169694556E-2</v>
      </c>
      <c r="J19" s="26">
        <f>J18-(M18*T19)</f>
        <v>-0.27897630316813193</v>
      </c>
      <c r="K19" s="26">
        <f>K18-(L18*T19)</f>
        <v>6.4683933375304023E-2</v>
      </c>
      <c r="L19" s="26">
        <f>L18-(K18*T19)</f>
        <v>-0.12249147917932925</v>
      </c>
      <c r="M19" s="26">
        <f>M18-(J18*T19)</f>
        <v>6.5416467261699057E-2</v>
      </c>
      <c r="N19" s="26">
        <f>N18-(I18*T19)</f>
        <v>-6.3076790340446151E-2</v>
      </c>
      <c r="O19" s="26">
        <f>O18-(H18*T19)</f>
        <v>8.2017755727400138E-2</v>
      </c>
      <c r="P19" s="26">
        <f>P18-(G18*T19)</f>
        <v>4.4163141290947144E-2</v>
      </c>
      <c r="Q19" s="26">
        <f>Q18-(F18*T19)</f>
        <v>-4.3685007973938733E-2</v>
      </c>
      <c r="R19" s="26">
        <f>R18-(E18*T19)</f>
        <v>2.3734031591252362E-2</v>
      </c>
      <c r="S19" s="26">
        <f>S18-(D18*T19)</f>
        <v>5.7101948252685858E-2</v>
      </c>
      <c r="T19" s="45">
        <f>(B19-(D18*B18+E18*B17+F18*B16+G18*B15+H18*B14+I18*B13+J18*B12+K18*B11+L18*B10+M18*B9+N18*B8+O18*B7+P18*B6+Q18*B5+R18*B4+S18*B3))/(1-(D18*B3+E18*B4+F18*B5+G18*B6+H18*B7+I18*B8+J18*B9+K18*B10+L18*B11+M18*B12+N18*B13+O18*B14+P18*B15+Q18*B16+R18*B17+S18*B18))</f>
        <v>-6.0524722607728523E-2</v>
      </c>
    </row>
    <row r="20" spans="1:20" x14ac:dyDescent="0.3">
      <c r="B20" s="35">
        <v>3.2809293837118357E-2</v>
      </c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7"/>
  <sheetViews>
    <sheetView workbookViewId="0">
      <selection activeCell="N27" sqref="N27"/>
    </sheetView>
  </sheetViews>
  <sheetFormatPr defaultRowHeight="14.4" x14ac:dyDescent="0.3"/>
  <cols>
    <col min="4" max="4" width="13.6640625" customWidth="1"/>
    <col min="5" max="5" width="26.44140625" customWidth="1"/>
    <col min="6" max="6" width="40.5546875" customWidth="1"/>
    <col min="7" max="7" width="50.109375" customWidth="1"/>
    <col min="8" max="8" width="64.33203125" customWidth="1"/>
  </cols>
  <sheetData>
    <row r="1" spans="1:20" x14ac:dyDescent="0.3">
      <c r="A1" s="37" t="s">
        <v>55</v>
      </c>
      <c r="B1" s="38" t="s">
        <v>56</v>
      </c>
      <c r="C1" s="38" t="s">
        <v>57</v>
      </c>
      <c r="D1" s="39"/>
      <c r="E1" s="39"/>
      <c r="F1" s="39"/>
      <c r="G1" s="39"/>
      <c r="H1" s="14"/>
      <c r="I1" s="40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5.6" x14ac:dyDescent="0.35">
      <c r="A2" s="41" t="s">
        <v>58</v>
      </c>
      <c r="B2" s="42" t="s">
        <v>59</v>
      </c>
      <c r="C2" s="42" t="s">
        <v>60</v>
      </c>
      <c r="D2" s="42" t="s">
        <v>61</v>
      </c>
      <c r="E2" s="42" t="s">
        <v>62</v>
      </c>
      <c r="F2" s="42" t="s">
        <v>63</v>
      </c>
      <c r="G2" s="42" t="s">
        <v>64</v>
      </c>
      <c r="H2" s="42" t="s">
        <v>65</v>
      </c>
      <c r="I2" s="42" t="s">
        <v>66</v>
      </c>
      <c r="J2" s="42" t="s">
        <v>67</v>
      </c>
      <c r="K2" s="43" t="s">
        <v>68</v>
      </c>
      <c r="L2" s="42" t="s">
        <v>69</v>
      </c>
      <c r="M2" s="43" t="s">
        <v>70</v>
      </c>
      <c r="N2" s="42" t="s">
        <v>71</v>
      </c>
      <c r="O2" s="42" t="s">
        <v>72</v>
      </c>
      <c r="P2" s="43" t="s">
        <v>73</v>
      </c>
      <c r="Q2" s="42" t="s">
        <v>74</v>
      </c>
      <c r="R2" s="43" t="s">
        <v>75</v>
      </c>
      <c r="S2" s="42" t="s">
        <v>76</v>
      </c>
      <c r="T2" s="43" t="s">
        <v>77</v>
      </c>
    </row>
    <row r="3" spans="1:20" x14ac:dyDescent="0.3">
      <c r="A3" s="44">
        <v>1</v>
      </c>
      <c r="B3" s="35">
        <v>0.79951353865553687</v>
      </c>
      <c r="C3" s="2" t="s">
        <v>78</v>
      </c>
      <c r="D3" s="50" t="s">
        <v>83</v>
      </c>
      <c r="E3" s="51"/>
      <c r="F3" s="51"/>
      <c r="G3" s="51"/>
      <c r="H3" s="51"/>
      <c r="I3" s="52"/>
      <c r="J3" s="51"/>
      <c r="K3" s="51"/>
      <c r="L3" s="51"/>
      <c r="M3" s="26"/>
      <c r="N3" s="26"/>
      <c r="O3" s="26"/>
      <c r="P3" s="26"/>
      <c r="Q3" s="26"/>
      <c r="R3" s="26"/>
      <c r="S3" s="26"/>
      <c r="T3" s="26"/>
    </row>
    <row r="4" spans="1:20" x14ac:dyDescent="0.3">
      <c r="A4" s="44">
        <v>2</v>
      </c>
      <c r="B4" s="35">
        <v>0.66312343055454082</v>
      </c>
      <c r="C4" s="2" t="s">
        <v>79</v>
      </c>
      <c r="D4" s="31" t="s">
        <v>84</v>
      </c>
      <c r="E4" s="50" t="s">
        <v>88</v>
      </c>
      <c r="F4" s="51"/>
      <c r="G4" s="51"/>
      <c r="H4" s="51"/>
      <c r="I4" s="52"/>
      <c r="J4" s="51"/>
      <c r="K4" s="51"/>
      <c r="L4" s="51"/>
      <c r="M4" s="26"/>
      <c r="N4" s="26"/>
      <c r="O4" s="26"/>
      <c r="P4" s="26"/>
      <c r="Q4" s="26"/>
      <c r="R4" s="26"/>
      <c r="S4" s="26"/>
      <c r="T4" s="26"/>
    </row>
    <row r="5" spans="1:20" x14ac:dyDescent="0.3">
      <c r="A5" s="44">
        <v>3</v>
      </c>
      <c r="B5" s="35">
        <v>0.5752315428541146</v>
      </c>
      <c r="C5" s="2" t="s">
        <v>80</v>
      </c>
      <c r="D5" s="31" t="s">
        <v>85</v>
      </c>
      <c r="E5" s="31" t="s">
        <v>89</v>
      </c>
      <c r="F5" s="50" t="s">
        <v>92</v>
      </c>
      <c r="G5" s="51"/>
      <c r="H5" s="51"/>
      <c r="I5" s="52"/>
      <c r="J5" s="51"/>
      <c r="K5" s="51"/>
      <c r="L5" s="51"/>
      <c r="M5" s="26"/>
      <c r="N5" s="26"/>
      <c r="O5" s="26"/>
      <c r="P5" s="26"/>
      <c r="Q5" s="26"/>
      <c r="R5" s="26"/>
      <c r="S5" s="26"/>
      <c r="T5" s="26"/>
    </row>
    <row r="6" spans="1:20" x14ac:dyDescent="0.3">
      <c r="A6" s="47">
        <v>4</v>
      </c>
      <c r="B6" s="35">
        <v>0.51140449468306171</v>
      </c>
      <c r="C6" s="49" t="s">
        <v>81</v>
      </c>
      <c r="D6" s="53" t="s">
        <v>86</v>
      </c>
      <c r="E6" s="53" t="s">
        <v>90</v>
      </c>
      <c r="F6" s="53" t="s">
        <v>93</v>
      </c>
      <c r="G6" s="50" t="s">
        <v>95</v>
      </c>
      <c r="H6" s="51"/>
      <c r="I6" s="52"/>
      <c r="J6" s="51"/>
      <c r="K6" s="51"/>
      <c r="L6" s="51"/>
      <c r="M6" s="26"/>
      <c r="N6" s="26"/>
      <c r="O6" s="26"/>
      <c r="P6" s="26"/>
      <c r="Q6" s="26"/>
      <c r="R6" s="26"/>
      <c r="S6" s="26"/>
      <c r="T6" s="26"/>
    </row>
    <row r="7" spans="1:20" x14ac:dyDescent="0.3">
      <c r="A7" s="47">
        <v>5</v>
      </c>
      <c r="B7" s="35">
        <v>0.38759342278600395</v>
      </c>
      <c r="C7" s="49" t="s">
        <v>82</v>
      </c>
      <c r="D7" s="53" t="s">
        <v>87</v>
      </c>
      <c r="E7" s="53" t="s">
        <v>91</v>
      </c>
      <c r="F7" s="53" t="s">
        <v>94</v>
      </c>
      <c r="G7" s="31" t="s">
        <v>96</v>
      </c>
      <c r="H7" s="50" t="s">
        <v>97</v>
      </c>
      <c r="I7" s="52"/>
      <c r="J7" s="51"/>
      <c r="K7" s="51"/>
      <c r="L7" s="51"/>
      <c r="M7" s="26"/>
      <c r="N7" s="26"/>
      <c r="O7" s="26"/>
      <c r="P7" s="26"/>
      <c r="Q7" s="26"/>
      <c r="R7" s="26"/>
      <c r="S7" s="26"/>
      <c r="T7" s="2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40"/>
  <sheetViews>
    <sheetView topLeftCell="A14" workbookViewId="0">
      <selection activeCell="AA33" sqref="AA33"/>
    </sheetView>
  </sheetViews>
  <sheetFormatPr defaultRowHeight="14.4" x14ac:dyDescent="0.3"/>
  <sheetData>
    <row r="1" spans="1:21" x14ac:dyDescent="0.3">
      <c r="A1" s="54">
        <v>1</v>
      </c>
      <c r="B1" s="36">
        <v>0.79951353865553687</v>
      </c>
      <c r="C1" s="36">
        <v>0.66312343055454082</v>
      </c>
      <c r="D1" s="36">
        <v>0.5752315428541146</v>
      </c>
      <c r="E1" s="36">
        <v>0.51140449468306171</v>
      </c>
      <c r="F1" s="36">
        <v>0.38759342278600395</v>
      </c>
      <c r="G1" s="36">
        <v>0.27594411306127714</v>
      </c>
      <c r="H1" s="36">
        <v>0.1183545795886555</v>
      </c>
      <c r="I1" s="36">
        <v>4.0437442743786751E-2</v>
      </c>
      <c r="J1" s="36">
        <v>-3.6732632460134571E-2</v>
      </c>
      <c r="K1" s="36">
        <v>-6.9522057909413626E-2</v>
      </c>
      <c r="L1" s="36">
        <v>-0.1153833106116415</v>
      </c>
      <c r="M1" s="36">
        <v>-0.10519355667985421</v>
      </c>
      <c r="N1" s="36">
        <v>-0.10457712465719679</v>
      </c>
      <c r="O1" s="36">
        <v>-8.8786812311816565E-2</v>
      </c>
      <c r="P1" s="36">
        <v>-6.490654912333399E-2</v>
      </c>
      <c r="Q1" s="36">
        <v>-1.4809394757308681E-2</v>
      </c>
      <c r="R1" s="36">
        <v>-8.2940540218428057E-3</v>
      </c>
      <c r="S1" s="35"/>
      <c r="T1" s="1"/>
      <c r="U1" s="1"/>
    </row>
    <row r="2" spans="1:21" x14ac:dyDescent="0.3">
      <c r="A2" s="36">
        <v>0.79951353865553687</v>
      </c>
      <c r="B2" s="54">
        <v>1</v>
      </c>
      <c r="C2" s="36">
        <f>B1</f>
        <v>0.79951353865553687</v>
      </c>
      <c r="D2" s="36">
        <f t="shared" ref="D2:R2" si="0">C1</f>
        <v>0.66312343055454082</v>
      </c>
      <c r="E2" s="36">
        <f t="shared" si="0"/>
        <v>0.5752315428541146</v>
      </c>
      <c r="F2" s="36">
        <f t="shared" si="0"/>
        <v>0.51140449468306171</v>
      </c>
      <c r="G2" s="36">
        <f t="shared" si="0"/>
        <v>0.38759342278600395</v>
      </c>
      <c r="H2" s="36">
        <f t="shared" si="0"/>
        <v>0.27594411306127714</v>
      </c>
      <c r="I2" s="36">
        <f t="shared" si="0"/>
        <v>0.1183545795886555</v>
      </c>
      <c r="J2" s="36">
        <f t="shared" si="0"/>
        <v>4.0437442743786751E-2</v>
      </c>
      <c r="K2" s="36">
        <f t="shared" si="0"/>
        <v>-3.6732632460134571E-2</v>
      </c>
      <c r="L2" s="36">
        <f t="shared" si="0"/>
        <v>-6.9522057909413626E-2</v>
      </c>
      <c r="M2" s="36">
        <f t="shared" si="0"/>
        <v>-0.1153833106116415</v>
      </c>
      <c r="N2" s="36">
        <f t="shared" si="0"/>
        <v>-0.10519355667985421</v>
      </c>
      <c r="O2" s="36">
        <f t="shared" si="0"/>
        <v>-0.10457712465719679</v>
      </c>
      <c r="P2" s="36">
        <f t="shared" si="0"/>
        <v>-8.8786812311816565E-2</v>
      </c>
      <c r="Q2" s="36">
        <f t="shared" si="0"/>
        <v>-6.490654912333399E-2</v>
      </c>
      <c r="R2" s="36">
        <f t="shared" si="0"/>
        <v>-1.4809394757308681E-2</v>
      </c>
      <c r="S2" s="35"/>
      <c r="T2" s="36"/>
      <c r="U2" s="1"/>
    </row>
    <row r="3" spans="1:21" x14ac:dyDescent="0.3">
      <c r="A3" s="36">
        <v>0.66312343055454082</v>
      </c>
      <c r="B3" s="36">
        <f>A2</f>
        <v>0.79951353865553687</v>
      </c>
      <c r="C3" s="54">
        <v>1</v>
      </c>
      <c r="D3" s="36">
        <f>B1</f>
        <v>0.79951353865553687</v>
      </c>
      <c r="E3" s="36">
        <f t="shared" ref="E3:R3" si="1">C1</f>
        <v>0.66312343055454082</v>
      </c>
      <c r="F3" s="36">
        <f t="shared" si="1"/>
        <v>0.5752315428541146</v>
      </c>
      <c r="G3" s="36">
        <f t="shared" si="1"/>
        <v>0.51140449468306171</v>
      </c>
      <c r="H3" s="36">
        <f t="shared" si="1"/>
        <v>0.38759342278600395</v>
      </c>
      <c r="I3" s="36">
        <f t="shared" si="1"/>
        <v>0.27594411306127714</v>
      </c>
      <c r="J3" s="36">
        <f t="shared" si="1"/>
        <v>0.1183545795886555</v>
      </c>
      <c r="K3" s="36">
        <f t="shared" si="1"/>
        <v>4.0437442743786751E-2</v>
      </c>
      <c r="L3" s="36">
        <f t="shared" si="1"/>
        <v>-3.6732632460134571E-2</v>
      </c>
      <c r="M3" s="36">
        <f t="shared" si="1"/>
        <v>-6.9522057909413626E-2</v>
      </c>
      <c r="N3" s="36">
        <f t="shared" si="1"/>
        <v>-0.1153833106116415</v>
      </c>
      <c r="O3" s="36">
        <f t="shared" si="1"/>
        <v>-0.10519355667985421</v>
      </c>
      <c r="P3" s="36">
        <f t="shared" si="1"/>
        <v>-0.10457712465719679</v>
      </c>
      <c r="Q3" s="36">
        <f t="shared" si="1"/>
        <v>-8.8786812311816565E-2</v>
      </c>
      <c r="R3" s="36">
        <f t="shared" si="1"/>
        <v>-6.490654912333399E-2</v>
      </c>
      <c r="S3" s="26"/>
      <c r="T3" s="1"/>
      <c r="U3" s="1"/>
    </row>
    <row r="4" spans="1:21" x14ac:dyDescent="0.3">
      <c r="A4" s="36">
        <v>0.5752315428541146</v>
      </c>
      <c r="B4" s="36">
        <f t="shared" ref="B4:B18" si="2">A3</f>
        <v>0.66312343055454082</v>
      </c>
      <c r="C4" s="36">
        <f>A2</f>
        <v>0.79951353865553687</v>
      </c>
      <c r="D4" s="54">
        <v>1</v>
      </c>
      <c r="E4" s="36">
        <f>B1</f>
        <v>0.79951353865553687</v>
      </c>
      <c r="F4" s="36">
        <f t="shared" ref="F4:R4" si="3">C1</f>
        <v>0.66312343055454082</v>
      </c>
      <c r="G4" s="36">
        <f t="shared" si="3"/>
        <v>0.5752315428541146</v>
      </c>
      <c r="H4" s="36">
        <f t="shared" si="3"/>
        <v>0.51140449468306171</v>
      </c>
      <c r="I4" s="36">
        <f t="shared" si="3"/>
        <v>0.38759342278600395</v>
      </c>
      <c r="J4" s="36">
        <f t="shared" si="3"/>
        <v>0.27594411306127714</v>
      </c>
      <c r="K4" s="36">
        <f t="shared" si="3"/>
        <v>0.1183545795886555</v>
      </c>
      <c r="L4" s="36">
        <f t="shared" si="3"/>
        <v>4.0437442743786751E-2</v>
      </c>
      <c r="M4" s="36">
        <f t="shared" si="3"/>
        <v>-3.6732632460134571E-2</v>
      </c>
      <c r="N4" s="36">
        <f t="shared" si="3"/>
        <v>-6.9522057909413626E-2</v>
      </c>
      <c r="O4" s="36">
        <f t="shared" si="3"/>
        <v>-0.1153833106116415</v>
      </c>
      <c r="P4" s="36">
        <f t="shared" si="3"/>
        <v>-0.10519355667985421</v>
      </c>
      <c r="Q4" s="36">
        <f t="shared" si="3"/>
        <v>-0.10457712465719679</v>
      </c>
      <c r="R4" s="36">
        <f t="shared" si="3"/>
        <v>-8.8786812311816565E-2</v>
      </c>
      <c r="S4" s="26"/>
      <c r="T4" s="1"/>
      <c r="U4" s="1"/>
    </row>
    <row r="5" spans="1:21" x14ac:dyDescent="0.3">
      <c r="A5" s="36">
        <v>0.51140449468306171</v>
      </c>
      <c r="B5" s="36">
        <f t="shared" si="2"/>
        <v>0.5752315428541146</v>
      </c>
      <c r="C5" s="36">
        <f t="shared" ref="C5:C18" si="4">A3</f>
        <v>0.66312343055454082</v>
      </c>
      <c r="D5" s="36">
        <f>A2</f>
        <v>0.79951353865553687</v>
      </c>
      <c r="E5" s="54">
        <v>1</v>
      </c>
      <c r="F5" s="36">
        <f>B1</f>
        <v>0.79951353865553687</v>
      </c>
      <c r="G5" s="36">
        <f t="shared" ref="G5:R5" si="5">C1</f>
        <v>0.66312343055454082</v>
      </c>
      <c r="H5" s="36">
        <f t="shared" si="5"/>
        <v>0.5752315428541146</v>
      </c>
      <c r="I5" s="36">
        <f t="shared" si="5"/>
        <v>0.51140449468306171</v>
      </c>
      <c r="J5" s="36">
        <f t="shared" si="5"/>
        <v>0.38759342278600395</v>
      </c>
      <c r="K5" s="36">
        <f t="shared" si="5"/>
        <v>0.27594411306127714</v>
      </c>
      <c r="L5" s="36">
        <f t="shared" si="5"/>
        <v>0.1183545795886555</v>
      </c>
      <c r="M5" s="36">
        <f t="shared" si="5"/>
        <v>4.0437442743786751E-2</v>
      </c>
      <c r="N5" s="36">
        <f t="shared" si="5"/>
        <v>-3.6732632460134571E-2</v>
      </c>
      <c r="O5" s="36">
        <f t="shared" si="5"/>
        <v>-6.9522057909413626E-2</v>
      </c>
      <c r="P5" s="36">
        <f t="shared" si="5"/>
        <v>-0.1153833106116415</v>
      </c>
      <c r="Q5" s="36">
        <f t="shared" si="5"/>
        <v>-0.10519355667985421</v>
      </c>
      <c r="R5" s="36">
        <f t="shared" si="5"/>
        <v>-0.10457712465719679</v>
      </c>
      <c r="S5" s="26"/>
      <c r="T5" s="1"/>
      <c r="U5" s="1"/>
    </row>
    <row r="6" spans="1:21" x14ac:dyDescent="0.3">
      <c r="A6" s="36">
        <v>0.38759342278600395</v>
      </c>
      <c r="B6" s="36">
        <f t="shared" si="2"/>
        <v>0.51140449468306171</v>
      </c>
      <c r="C6" s="36">
        <f t="shared" si="4"/>
        <v>0.5752315428541146</v>
      </c>
      <c r="D6" s="36">
        <f t="shared" ref="D6:D18" si="6">A3</f>
        <v>0.66312343055454082</v>
      </c>
      <c r="E6" s="36">
        <f>A2</f>
        <v>0.79951353865553687</v>
      </c>
      <c r="F6" s="54">
        <v>1</v>
      </c>
      <c r="G6" s="36">
        <f>B1</f>
        <v>0.79951353865553687</v>
      </c>
      <c r="H6" s="36">
        <f t="shared" ref="H6:R6" si="7">C1</f>
        <v>0.66312343055454082</v>
      </c>
      <c r="I6" s="36">
        <f t="shared" si="7"/>
        <v>0.5752315428541146</v>
      </c>
      <c r="J6" s="36">
        <f t="shared" si="7"/>
        <v>0.51140449468306171</v>
      </c>
      <c r="K6" s="36">
        <f t="shared" si="7"/>
        <v>0.38759342278600395</v>
      </c>
      <c r="L6" s="36">
        <f t="shared" si="7"/>
        <v>0.27594411306127714</v>
      </c>
      <c r="M6" s="36">
        <f t="shared" si="7"/>
        <v>0.1183545795886555</v>
      </c>
      <c r="N6" s="36">
        <f t="shared" si="7"/>
        <v>4.0437442743786751E-2</v>
      </c>
      <c r="O6" s="36">
        <f t="shared" si="7"/>
        <v>-3.6732632460134571E-2</v>
      </c>
      <c r="P6" s="36">
        <f t="shared" si="7"/>
        <v>-6.9522057909413626E-2</v>
      </c>
      <c r="Q6" s="36">
        <f t="shared" si="7"/>
        <v>-0.1153833106116415</v>
      </c>
      <c r="R6" s="36">
        <f t="shared" si="7"/>
        <v>-0.10519355667985421</v>
      </c>
      <c r="S6" s="26"/>
      <c r="T6" s="1"/>
      <c r="U6" s="1"/>
    </row>
    <row r="7" spans="1:21" x14ac:dyDescent="0.3">
      <c r="A7" s="36">
        <v>0.27594411306127714</v>
      </c>
      <c r="B7" s="36">
        <f t="shared" si="2"/>
        <v>0.38759342278600395</v>
      </c>
      <c r="C7" s="36">
        <f t="shared" si="4"/>
        <v>0.51140449468306171</v>
      </c>
      <c r="D7" s="36">
        <f t="shared" si="6"/>
        <v>0.5752315428541146</v>
      </c>
      <c r="E7" s="36">
        <f t="shared" ref="E7:E18" si="8">A3</f>
        <v>0.66312343055454082</v>
      </c>
      <c r="F7" s="36">
        <f>A2</f>
        <v>0.79951353865553687</v>
      </c>
      <c r="G7" s="54">
        <v>1</v>
      </c>
      <c r="H7" s="36">
        <f>B1</f>
        <v>0.79951353865553687</v>
      </c>
      <c r="I7" s="36">
        <f t="shared" ref="I7:R7" si="9">C1</f>
        <v>0.66312343055454082</v>
      </c>
      <c r="J7" s="36">
        <f t="shared" si="9"/>
        <v>0.5752315428541146</v>
      </c>
      <c r="K7" s="36">
        <f t="shared" si="9"/>
        <v>0.51140449468306171</v>
      </c>
      <c r="L7" s="36">
        <f t="shared" si="9"/>
        <v>0.38759342278600395</v>
      </c>
      <c r="M7" s="36">
        <f t="shared" si="9"/>
        <v>0.27594411306127714</v>
      </c>
      <c r="N7" s="36">
        <f t="shared" si="9"/>
        <v>0.1183545795886555</v>
      </c>
      <c r="O7" s="36">
        <f t="shared" si="9"/>
        <v>4.0437442743786751E-2</v>
      </c>
      <c r="P7" s="36">
        <f t="shared" si="9"/>
        <v>-3.6732632460134571E-2</v>
      </c>
      <c r="Q7" s="36">
        <f t="shared" si="9"/>
        <v>-6.9522057909413626E-2</v>
      </c>
      <c r="R7" s="36">
        <f t="shared" si="9"/>
        <v>-0.1153833106116415</v>
      </c>
      <c r="S7" s="26"/>
      <c r="T7" s="1"/>
      <c r="U7" s="1"/>
    </row>
    <row r="8" spans="1:21" x14ac:dyDescent="0.3">
      <c r="A8" s="36">
        <v>0.1183545795886555</v>
      </c>
      <c r="B8" s="36">
        <f t="shared" si="2"/>
        <v>0.27594411306127714</v>
      </c>
      <c r="C8" s="36">
        <f t="shared" si="4"/>
        <v>0.38759342278600395</v>
      </c>
      <c r="D8" s="36">
        <f t="shared" si="6"/>
        <v>0.51140449468306171</v>
      </c>
      <c r="E8" s="36">
        <f t="shared" si="8"/>
        <v>0.5752315428541146</v>
      </c>
      <c r="F8" s="36">
        <f t="shared" ref="F8:F18" si="10">A3</f>
        <v>0.66312343055454082</v>
      </c>
      <c r="G8" s="36">
        <f>A2</f>
        <v>0.79951353865553687</v>
      </c>
      <c r="H8" s="54">
        <v>1</v>
      </c>
      <c r="I8" s="36">
        <f>B1</f>
        <v>0.79951353865553687</v>
      </c>
      <c r="J8" s="36">
        <f t="shared" ref="J8:R8" si="11">C1</f>
        <v>0.66312343055454082</v>
      </c>
      <c r="K8" s="36">
        <f t="shared" si="11"/>
        <v>0.5752315428541146</v>
      </c>
      <c r="L8" s="36">
        <f t="shared" si="11"/>
        <v>0.51140449468306171</v>
      </c>
      <c r="M8" s="36">
        <f t="shared" si="11"/>
        <v>0.38759342278600395</v>
      </c>
      <c r="N8" s="36">
        <f t="shared" si="11"/>
        <v>0.27594411306127714</v>
      </c>
      <c r="O8" s="36">
        <f t="shared" si="11"/>
        <v>0.1183545795886555</v>
      </c>
      <c r="P8" s="36">
        <f t="shared" si="11"/>
        <v>4.0437442743786751E-2</v>
      </c>
      <c r="Q8" s="36">
        <f t="shared" si="11"/>
        <v>-3.6732632460134571E-2</v>
      </c>
      <c r="R8" s="36">
        <f t="shared" si="11"/>
        <v>-6.9522057909413626E-2</v>
      </c>
      <c r="S8" s="26"/>
      <c r="T8" s="1"/>
      <c r="U8" s="1"/>
    </row>
    <row r="9" spans="1:21" x14ac:dyDescent="0.3">
      <c r="A9" s="36">
        <v>4.0437442743786751E-2</v>
      </c>
      <c r="B9" s="36">
        <f t="shared" si="2"/>
        <v>0.1183545795886555</v>
      </c>
      <c r="C9" s="36">
        <f t="shared" si="4"/>
        <v>0.27594411306127714</v>
      </c>
      <c r="D9" s="36">
        <f t="shared" si="6"/>
        <v>0.38759342278600395</v>
      </c>
      <c r="E9" s="36">
        <f t="shared" si="8"/>
        <v>0.51140449468306171</v>
      </c>
      <c r="F9" s="36">
        <f t="shared" si="10"/>
        <v>0.5752315428541146</v>
      </c>
      <c r="G9" s="36">
        <f t="shared" ref="G9:G18" si="12">A3</f>
        <v>0.66312343055454082</v>
      </c>
      <c r="H9" s="36">
        <f>A2</f>
        <v>0.79951353865553687</v>
      </c>
      <c r="I9" s="54">
        <v>1</v>
      </c>
      <c r="J9" s="36">
        <f>B1</f>
        <v>0.79951353865553687</v>
      </c>
      <c r="K9" s="36">
        <f t="shared" ref="K9:R9" si="13">C1</f>
        <v>0.66312343055454082</v>
      </c>
      <c r="L9" s="36">
        <f t="shared" si="13"/>
        <v>0.5752315428541146</v>
      </c>
      <c r="M9" s="36">
        <f t="shared" si="13"/>
        <v>0.51140449468306171</v>
      </c>
      <c r="N9" s="36">
        <f t="shared" si="13"/>
        <v>0.38759342278600395</v>
      </c>
      <c r="O9" s="36">
        <f t="shared" si="13"/>
        <v>0.27594411306127714</v>
      </c>
      <c r="P9" s="36">
        <f t="shared" si="13"/>
        <v>0.1183545795886555</v>
      </c>
      <c r="Q9" s="36">
        <f t="shared" si="13"/>
        <v>4.0437442743786751E-2</v>
      </c>
      <c r="R9" s="36">
        <f t="shared" si="13"/>
        <v>-3.6732632460134571E-2</v>
      </c>
      <c r="S9" s="26"/>
      <c r="T9" s="1"/>
      <c r="U9" s="1"/>
    </row>
    <row r="10" spans="1:21" x14ac:dyDescent="0.3">
      <c r="A10" s="36">
        <v>-3.6732632460134571E-2</v>
      </c>
      <c r="B10" s="36">
        <f t="shared" si="2"/>
        <v>4.0437442743786751E-2</v>
      </c>
      <c r="C10" s="36">
        <f t="shared" si="4"/>
        <v>0.1183545795886555</v>
      </c>
      <c r="D10" s="36">
        <f t="shared" si="6"/>
        <v>0.27594411306127714</v>
      </c>
      <c r="E10" s="36">
        <f t="shared" si="8"/>
        <v>0.38759342278600395</v>
      </c>
      <c r="F10" s="36">
        <f t="shared" si="10"/>
        <v>0.51140449468306171</v>
      </c>
      <c r="G10" s="36">
        <f t="shared" si="12"/>
        <v>0.5752315428541146</v>
      </c>
      <c r="H10" s="36">
        <f t="shared" ref="H10:H18" si="14">A3</f>
        <v>0.66312343055454082</v>
      </c>
      <c r="I10" s="36">
        <f>A2</f>
        <v>0.79951353865553687</v>
      </c>
      <c r="J10" s="54">
        <v>1</v>
      </c>
      <c r="K10" s="36">
        <f>B1</f>
        <v>0.79951353865553687</v>
      </c>
      <c r="L10" s="36">
        <f t="shared" ref="L10:R10" si="15">C1</f>
        <v>0.66312343055454082</v>
      </c>
      <c r="M10" s="36">
        <f t="shared" si="15"/>
        <v>0.5752315428541146</v>
      </c>
      <c r="N10" s="36">
        <f t="shared" si="15"/>
        <v>0.51140449468306171</v>
      </c>
      <c r="O10" s="36">
        <f t="shared" si="15"/>
        <v>0.38759342278600395</v>
      </c>
      <c r="P10" s="36">
        <f t="shared" si="15"/>
        <v>0.27594411306127714</v>
      </c>
      <c r="Q10" s="36">
        <f t="shared" si="15"/>
        <v>0.1183545795886555</v>
      </c>
      <c r="R10" s="36">
        <f t="shared" si="15"/>
        <v>4.0437442743786751E-2</v>
      </c>
      <c r="S10" s="26"/>
      <c r="T10" s="1"/>
      <c r="U10" s="1"/>
    </row>
    <row r="11" spans="1:21" x14ac:dyDescent="0.3">
      <c r="A11" s="36">
        <v>-6.9522057909413626E-2</v>
      </c>
      <c r="B11" s="36">
        <f t="shared" si="2"/>
        <v>-3.6732632460134571E-2</v>
      </c>
      <c r="C11" s="36">
        <f t="shared" si="4"/>
        <v>4.0437442743786751E-2</v>
      </c>
      <c r="D11" s="36">
        <f t="shared" si="6"/>
        <v>0.1183545795886555</v>
      </c>
      <c r="E11" s="36">
        <f t="shared" si="8"/>
        <v>0.27594411306127714</v>
      </c>
      <c r="F11" s="36">
        <f t="shared" si="10"/>
        <v>0.38759342278600395</v>
      </c>
      <c r="G11" s="36">
        <f t="shared" si="12"/>
        <v>0.51140449468306171</v>
      </c>
      <c r="H11" s="36">
        <f t="shared" si="14"/>
        <v>0.5752315428541146</v>
      </c>
      <c r="I11" s="36">
        <f t="shared" ref="I11:I18" si="16">A3</f>
        <v>0.66312343055454082</v>
      </c>
      <c r="J11" s="36">
        <f>A2</f>
        <v>0.79951353865553687</v>
      </c>
      <c r="K11" s="54">
        <v>1</v>
      </c>
      <c r="L11" s="36">
        <f>B1</f>
        <v>0.79951353865553687</v>
      </c>
      <c r="M11" s="36">
        <f t="shared" ref="M11:R11" si="17">C1</f>
        <v>0.66312343055454082</v>
      </c>
      <c r="N11" s="36">
        <f t="shared" si="17"/>
        <v>0.5752315428541146</v>
      </c>
      <c r="O11" s="36">
        <f t="shared" si="17"/>
        <v>0.51140449468306171</v>
      </c>
      <c r="P11" s="36">
        <f t="shared" si="17"/>
        <v>0.38759342278600395</v>
      </c>
      <c r="Q11" s="36">
        <f t="shared" si="17"/>
        <v>0.27594411306127714</v>
      </c>
      <c r="R11" s="36">
        <f t="shared" si="17"/>
        <v>0.1183545795886555</v>
      </c>
      <c r="S11" s="26"/>
      <c r="T11" s="1"/>
      <c r="U11" s="1"/>
    </row>
    <row r="12" spans="1:21" x14ac:dyDescent="0.3">
      <c r="A12" s="36">
        <v>-0.1153833106116415</v>
      </c>
      <c r="B12" s="36">
        <f t="shared" si="2"/>
        <v>-6.9522057909413626E-2</v>
      </c>
      <c r="C12" s="36">
        <f t="shared" si="4"/>
        <v>-3.6732632460134571E-2</v>
      </c>
      <c r="D12" s="36">
        <f t="shared" si="6"/>
        <v>4.0437442743786751E-2</v>
      </c>
      <c r="E12" s="36">
        <f t="shared" si="8"/>
        <v>0.1183545795886555</v>
      </c>
      <c r="F12" s="36">
        <f t="shared" si="10"/>
        <v>0.27594411306127714</v>
      </c>
      <c r="G12" s="36">
        <f t="shared" si="12"/>
        <v>0.38759342278600395</v>
      </c>
      <c r="H12" s="36">
        <f t="shared" si="14"/>
        <v>0.51140449468306171</v>
      </c>
      <c r="I12" s="36">
        <f t="shared" si="16"/>
        <v>0.5752315428541146</v>
      </c>
      <c r="J12" s="36">
        <f t="shared" ref="J12:J18" si="18">A3</f>
        <v>0.66312343055454082</v>
      </c>
      <c r="K12" s="36">
        <f>A2</f>
        <v>0.79951353865553687</v>
      </c>
      <c r="L12" s="54">
        <v>1</v>
      </c>
      <c r="M12" s="36">
        <f>B1</f>
        <v>0.79951353865553687</v>
      </c>
      <c r="N12" s="36">
        <f t="shared" ref="N12:R12" si="19">C1</f>
        <v>0.66312343055454082</v>
      </c>
      <c r="O12" s="36">
        <f t="shared" si="19"/>
        <v>0.5752315428541146</v>
      </c>
      <c r="P12" s="36">
        <f t="shared" si="19"/>
        <v>0.51140449468306171</v>
      </c>
      <c r="Q12" s="36">
        <f t="shared" si="19"/>
        <v>0.38759342278600395</v>
      </c>
      <c r="R12" s="36">
        <f t="shared" si="19"/>
        <v>0.27594411306127714</v>
      </c>
      <c r="S12" s="26"/>
      <c r="T12" s="1"/>
      <c r="U12" s="1"/>
    </row>
    <row r="13" spans="1:21" x14ac:dyDescent="0.3">
      <c r="A13" s="36">
        <v>-0.10519355667985421</v>
      </c>
      <c r="B13" s="36">
        <f t="shared" si="2"/>
        <v>-0.1153833106116415</v>
      </c>
      <c r="C13" s="36">
        <f t="shared" si="4"/>
        <v>-6.9522057909413626E-2</v>
      </c>
      <c r="D13" s="36">
        <f t="shared" si="6"/>
        <v>-3.6732632460134571E-2</v>
      </c>
      <c r="E13" s="36">
        <f t="shared" si="8"/>
        <v>4.0437442743786751E-2</v>
      </c>
      <c r="F13" s="36">
        <f t="shared" si="10"/>
        <v>0.1183545795886555</v>
      </c>
      <c r="G13" s="36">
        <f t="shared" si="12"/>
        <v>0.27594411306127714</v>
      </c>
      <c r="H13" s="36">
        <f t="shared" si="14"/>
        <v>0.38759342278600395</v>
      </c>
      <c r="I13" s="36">
        <f t="shared" si="16"/>
        <v>0.51140449468306171</v>
      </c>
      <c r="J13" s="36">
        <f t="shared" si="18"/>
        <v>0.5752315428541146</v>
      </c>
      <c r="K13" s="36">
        <f t="shared" ref="K13:K18" si="20">A3</f>
        <v>0.66312343055454082</v>
      </c>
      <c r="L13" s="36">
        <f>A2</f>
        <v>0.79951353865553687</v>
      </c>
      <c r="M13" s="54">
        <v>1</v>
      </c>
      <c r="N13" s="36">
        <f>B1</f>
        <v>0.79951353865553687</v>
      </c>
      <c r="O13" s="36">
        <f t="shared" ref="O13:R13" si="21">C1</f>
        <v>0.66312343055454082</v>
      </c>
      <c r="P13" s="36">
        <f t="shared" si="21"/>
        <v>0.5752315428541146</v>
      </c>
      <c r="Q13" s="36">
        <f t="shared" si="21"/>
        <v>0.51140449468306171</v>
      </c>
      <c r="R13" s="36">
        <f t="shared" si="21"/>
        <v>0.38759342278600395</v>
      </c>
      <c r="S13" s="26"/>
      <c r="T13" s="1"/>
      <c r="U13" s="1"/>
    </row>
    <row r="14" spans="1:21" x14ac:dyDescent="0.3">
      <c r="A14" s="36">
        <v>-0.10457712465719679</v>
      </c>
      <c r="B14" s="36">
        <f t="shared" si="2"/>
        <v>-0.10519355667985421</v>
      </c>
      <c r="C14" s="36">
        <f t="shared" si="4"/>
        <v>-0.1153833106116415</v>
      </c>
      <c r="D14" s="36">
        <f t="shared" si="6"/>
        <v>-6.9522057909413626E-2</v>
      </c>
      <c r="E14" s="36">
        <f t="shared" si="8"/>
        <v>-3.6732632460134571E-2</v>
      </c>
      <c r="F14" s="36">
        <f t="shared" si="10"/>
        <v>4.0437442743786751E-2</v>
      </c>
      <c r="G14" s="36">
        <f t="shared" si="12"/>
        <v>0.1183545795886555</v>
      </c>
      <c r="H14" s="36">
        <f t="shared" si="14"/>
        <v>0.27594411306127714</v>
      </c>
      <c r="I14" s="36">
        <f t="shared" si="16"/>
        <v>0.38759342278600395</v>
      </c>
      <c r="J14" s="36">
        <f t="shared" si="18"/>
        <v>0.51140449468306171</v>
      </c>
      <c r="K14" s="36">
        <f t="shared" si="20"/>
        <v>0.5752315428541146</v>
      </c>
      <c r="L14" s="36">
        <f t="shared" ref="L14:L18" si="22">A3</f>
        <v>0.66312343055454082</v>
      </c>
      <c r="M14" s="36">
        <f>A2</f>
        <v>0.79951353865553687</v>
      </c>
      <c r="N14" s="54">
        <v>1</v>
      </c>
      <c r="O14" s="36">
        <f>B1</f>
        <v>0.79951353865553687</v>
      </c>
      <c r="P14" s="36">
        <f t="shared" ref="P14:R14" si="23">C1</f>
        <v>0.66312343055454082</v>
      </c>
      <c r="Q14" s="36">
        <f t="shared" si="23"/>
        <v>0.5752315428541146</v>
      </c>
      <c r="R14" s="36">
        <f t="shared" si="23"/>
        <v>0.51140449468306171</v>
      </c>
      <c r="S14" s="26"/>
      <c r="T14" s="1"/>
      <c r="U14" s="1"/>
    </row>
    <row r="15" spans="1:21" x14ac:dyDescent="0.3">
      <c r="A15" s="36">
        <v>-8.8786812311816565E-2</v>
      </c>
      <c r="B15" s="36">
        <f t="shared" si="2"/>
        <v>-0.10457712465719679</v>
      </c>
      <c r="C15" s="36">
        <f t="shared" si="4"/>
        <v>-0.10519355667985421</v>
      </c>
      <c r="D15" s="36">
        <f t="shared" si="6"/>
        <v>-0.1153833106116415</v>
      </c>
      <c r="E15" s="36">
        <f t="shared" si="8"/>
        <v>-6.9522057909413626E-2</v>
      </c>
      <c r="F15" s="36">
        <f t="shared" si="10"/>
        <v>-3.6732632460134571E-2</v>
      </c>
      <c r="G15" s="36">
        <f t="shared" si="12"/>
        <v>4.0437442743786751E-2</v>
      </c>
      <c r="H15" s="36">
        <f t="shared" si="14"/>
        <v>0.1183545795886555</v>
      </c>
      <c r="I15" s="36">
        <f t="shared" si="16"/>
        <v>0.27594411306127714</v>
      </c>
      <c r="J15" s="36">
        <f t="shared" si="18"/>
        <v>0.38759342278600395</v>
      </c>
      <c r="K15" s="36">
        <f t="shared" si="20"/>
        <v>0.51140449468306171</v>
      </c>
      <c r="L15" s="36">
        <f t="shared" si="22"/>
        <v>0.5752315428541146</v>
      </c>
      <c r="M15" s="36">
        <f t="shared" ref="M15:M18" si="24">A3</f>
        <v>0.66312343055454082</v>
      </c>
      <c r="N15" s="36">
        <f>A2</f>
        <v>0.79951353865553687</v>
      </c>
      <c r="O15" s="54">
        <v>1</v>
      </c>
      <c r="P15" s="36">
        <f>B1</f>
        <v>0.79951353865553687</v>
      </c>
      <c r="Q15" s="36">
        <f t="shared" ref="Q15:R15" si="25">C1</f>
        <v>0.66312343055454082</v>
      </c>
      <c r="R15" s="36">
        <f t="shared" si="25"/>
        <v>0.5752315428541146</v>
      </c>
      <c r="S15" s="26"/>
      <c r="T15" s="1"/>
      <c r="U15" s="1"/>
    </row>
    <row r="16" spans="1:21" x14ac:dyDescent="0.3">
      <c r="A16" s="36">
        <v>-6.490654912333399E-2</v>
      </c>
      <c r="B16" s="36">
        <f t="shared" si="2"/>
        <v>-8.8786812311816565E-2</v>
      </c>
      <c r="C16" s="36">
        <f t="shared" si="4"/>
        <v>-0.10457712465719679</v>
      </c>
      <c r="D16" s="36">
        <f t="shared" si="6"/>
        <v>-0.10519355667985421</v>
      </c>
      <c r="E16" s="36">
        <f t="shared" si="8"/>
        <v>-0.1153833106116415</v>
      </c>
      <c r="F16" s="36">
        <f t="shared" si="10"/>
        <v>-6.9522057909413626E-2</v>
      </c>
      <c r="G16" s="36">
        <f t="shared" si="12"/>
        <v>-3.6732632460134571E-2</v>
      </c>
      <c r="H16" s="36">
        <f t="shared" si="14"/>
        <v>4.0437442743786751E-2</v>
      </c>
      <c r="I16" s="36">
        <f t="shared" si="16"/>
        <v>0.1183545795886555</v>
      </c>
      <c r="J16" s="36">
        <f t="shared" si="18"/>
        <v>0.27594411306127714</v>
      </c>
      <c r="K16" s="36">
        <f t="shared" si="20"/>
        <v>0.38759342278600395</v>
      </c>
      <c r="L16" s="36">
        <f t="shared" si="22"/>
        <v>0.51140449468306171</v>
      </c>
      <c r="M16" s="36">
        <f t="shared" si="24"/>
        <v>0.5752315428541146</v>
      </c>
      <c r="N16" s="36">
        <f t="shared" ref="N16:N18" si="26">A3</f>
        <v>0.66312343055454082</v>
      </c>
      <c r="O16" s="36">
        <f>A2</f>
        <v>0.79951353865553687</v>
      </c>
      <c r="P16" s="54">
        <v>1</v>
      </c>
      <c r="Q16" s="36">
        <f>B1</f>
        <v>0.79951353865553687</v>
      </c>
      <c r="R16" s="36">
        <f>C1</f>
        <v>0.66312343055454082</v>
      </c>
      <c r="S16" s="26"/>
      <c r="T16" s="1"/>
      <c r="U16" s="1"/>
    </row>
    <row r="17" spans="1:23" x14ac:dyDescent="0.3">
      <c r="A17" s="36">
        <v>-1.4809394757308681E-2</v>
      </c>
      <c r="B17" s="36">
        <f t="shared" si="2"/>
        <v>-6.490654912333399E-2</v>
      </c>
      <c r="C17" s="36">
        <f t="shared" si="4"/>
        <v>-8.8786812311816565E-2</v>
      </c>
      <c r="D17" s="36">
        <f t="shared" si="6"/>
        <v>-0.10457712465719679</v>
      </c>
      <c r="E17" s="36">
        <f t="shared" si="8"/>
        <v>-0.10519355667985421</v>
      </c>
      <c r="F17" s="36">
        <f t="shared" si="10"/>
        <v>-0.1153833106116415</v>
      </c>
      <c r="G17" s="36">
        <f t="shared" si="12"/>
        <v>-6.9522057909413626E-2</v>
      </c>
      <c r="H17" s="36">
        <f t="shared" si="14"/>
        <v>-3.6732632460134571E-2</v>
      </c>
      <c r="I17" s="36">
        <f t="shared" si="16"/>
        <v>4.0437442743786751E-2</v>
      </c>
      <c r="J17" s="36">
        <f t="shared" si="18"/>
        <v>0.1183545795886555</v>
      </c>
      <c r="K17" s="36">
        <f t="shared" si="20"/>
        <v>0.27594411306127714</v>
      </c>
      <c r="L17" s="36">
        <f t="shared" si="22"/>
        <v>0.38759342278600395</v>
      </c>
      <c r="M17" s="36">
        <f t="shared" si="24"/>
        <v>0.51140449468306171</v>
      </c>
      <c r="N17" s="36">
        <f t="shared" si="26"/>
        <v>0.5752315428541146</v>
      </c>
      <c r="O17" s="36">
        <f t="shared" ref="O17:O18" si="27">A3</f>
        <v>0.66312343055454082</v>
      </c>
      <c r="P17" s="36">
        <f>A2</f>
        <v>0.79951353865553687</v>
      </c>
      <c r="Q17" s="54">
        <v>1</v>
      </c>
      <c r="R17" s="36">
        <f>B1</f>
        <v>0.79951353865553687</v>
      </c>
      <c r="S17" s="26"/>
      <c r="T17" s="1"/>
      <c r="U17" s="1"/>
    </row>
    <row r="18" spans="1:23" x14ac:dyDescent="0.3">
      <c r="A18" s="36">
        <v>-8.2940540218428057E-3</v>
      </c>
      <c r="B18" s="36">
        <f t="shared" si="2"/>
        <v>-1.4809394757308681E-2</v>
      </c>
      <c r="C18" s="36">
        <f t="shared" si="4"/>
        <v>-6.490654912333399E-2</v>
      </c>
      <c r="D18" s="36">
        <f t="shared" si="6"/>
        <v>-8.8786812311816565E-2</v>
      </c>
      <c r="E18" s="36">
        <f t="shared" si="8"/>
        <v>-0.10457712465719679</v>
      </c>
      <c r="F18" s="36">
        <f t="shared" si="10"/>
        <v>-0.10519355667985421</v>
      </c>
      <c r="G18" s="36">
        <f t="shared" si="12"/>
        <v>-0.1153833106116415</v>
      </c>
      <c r="H18" s="36">
        <f t="shared" si="14"/>
        <v>-6.9522057909413626E-2</v>
      </c>
      <c r="I18" s="36">
        <f t="shared" si="16"/>
        <v>-3.6732632460134571E-2</v>
      </c>
      <c r="J18" s="36">
        <f t="shared" si="18"/>
        <v>4.0437442743786751E-2</v>
      </c>
      <c r="K18" s="36">
        <f t="shared" si="20"/>
        <v>0.1183545795886555</v>
      </c>
      <c r="L18" s="36">
        <f t="shared" si="22"/>
        <v>0.27594411306127714</v>
      </c>
      <c r="M18" s="36">
        <f t="shared" si="24"/>
        <v>0.38759342278600395</v>
      </c>
      <c r="N18" s="36">
        <f t="shared" si="26"/>
        <v>0.51140449468306171</v>
      </c>
      <c r="O18" s="36">
        <f t="shared" si="27"/>
        <v>0.5752315428541146</v>
      </c>
      <c r="P18" s="36">
        <f>A3</f>
        <v>0.66312343055454082</v>
      </c>
      <c r="Q18" s="36">
        <f>A2</f>
        <v>0.79951353865553687</v>
      </c>
      <c r="R18" s="54">
        <v>1</v>
      </c>
      <c r="S18" s="26"/>
      <c r="T18" s="1"/>
      <c r="U18" s="1"/>
    </row>
    <row r="19" spans="1:23" x14ac:dyDescent="0.3">
      <c r="A19" s="36">
        <v>3.2809293837118357E-2</v>
      </c>
      <c r="B19" s="36"/>
      <c r="C19" s="36"/>
      <c r="D19" s="3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3" x14ac:dyDescent="0.3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77"/>
      <c r="W20" s="77"/>
    </row>
    <row r="21" spans="1:23" x14ac:dyDescent="0.3">
      <c r="A21" s="1"/>
      <c r="B21" s="55" t="s">
        <v>98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1"/>
      <c r="T21" s="1"/>
      <c r="U21" s="1"/>
      <c r="V21" s="77"/>
      <c r="W21" s="77"/>
    </row>
    <row r="22" spans="1:23" x14ac:dyDescent="0.3">
      <c r="A22" s="56" t="s">
        <v>58</v>
      </c>
      <c r="B22" s="55">
        <v>1</v>
      </c>
      <c r="C22" s="55">
        <v>2</v>
      </c>
      <c r="D22" s="55">
        <v>3</v>
      </c>
      <c r="E22" s="55">
        <v>4</v>
      </c>
      <c r="F22" s="55">
        <v>5</v>
      </c>
      <c r="G22" s="55">
        <v>6</v>
      </c>
      <c r="H22" s="55">
        <v>7</v>
      </c>
      <c r="I22" s="55">
        <v>8</v>
      </c>
      <c r="J22" s="55">
        <v>9</v>
      </c>
      <c r="K22" s="55">
        <v>10</v>
      </c>
      <c r="L22" s="55">
        <v>11</v>
      </c>
      <c r="M22" s="55">
        <v>12</v>
      </c>
      <c r="N22" s="55">
        <v>13</v>
      </c>
      <c r="O22" s="55">
        <v>14</v>
      </c>
      <c r="P22" s="55">
        <v>15</v>
      </c>
      <c r="Q22" s="55">
        <v>16</v>
      </c>
      <c r="R22" s="55">
        <v>17</v>
      </c>
      <c r="S22" s="1" t="s">
        <v>99</v>
      </c>
      <c r="T22" s="1" t="s">
        <v>100</v>
      </c>
      <c r="U22" s="1" t="s">
        <v>101</v>
      </c>
      <c r="V22" s="78"/>
      <c r="W22" s="77"/>
    </row>
    <row r="23" spans="1:23" x14ac:dyDescent="0.3">
      <c r="A23" s="56">
        <v>1</v>
      </c>
      <c r="B23" s="57">
        <f>A2</f>
        <v>0.79951353865553687</v>
      </c>
      <c r="C23" s="26">
        <f t="array" ref="C23:C24">MMULT(MINVERSE($A$1:B2),$A$2:$A3)</f>
        <v>0.74654580475589993</v>
      </c>
      <c r="D23" s="26">
        <f t="array" ref="D23:D25">MMULT(MINVERSE($A$1:C3),$A$2:$A4)</f>
        <v>0.74152685425940024</v>
      </c>
      <c r="E23" s="26">
        <f t="array" ref="E23:E26">MMULT(MINVERSE($A$1:D4),$A$2:$A5)</f>
        <v>0.73773875819194323</v>
      </c>
      <c r="F23" s="26">
        <f t="array" ref="F23:F27">MMULT(MINVERSE($A$1:E5),$A$2:$A6)</f>
        <v>0.74624663621785314</v>
      </c>
      <c r="G23" s="26">
        <f t="array" ref="G23:G28">MMULT(MINVERSE($A$1:F6),$A$2:$A7)</f>
        <v>0.73400775060629175</v>
      </c>
      <c r="H23" s="26">
        <f t="array" ref="H23:H29">MMULT(MINVERSE($A$1:G7),$A$2:$A8)</f>
        <v>0.71641984851138052</v>
      </c>
      <c r="I23" s="26">
        <f t="array" ref="I23:I30">MMULT(MINVERSE($A$1:H8),$A$2:$A9)</f>
        <v>0.72672380189995112</v>
      </c>
      <c r="J23" s="26">
        <f t="array" ref="J23:J31">MMULT(MINVERSE($A$1:I9),$A$2:$A10)</f>
        <v>0.728772381053157</v>
      </c>
      <c r="K23" s="26">
        <f t="array" ref="K23:K32">MMULT(MINVERSE($A$1:J10),$A$2:$A11)</f>
        <v>0.73291922640954632</v>
      </c>
      <c r="L23" s="26">
        <f t="array" ref="L23:L33">MMULT(MINVERSE($A$1:K11),$A$2:$A12)</f>
        <v>0.73192980970983668</v>
      </c>
      <c r="M23" s="26">
        <f t="array" ref="M23:M34">MMULT(MINVERSE($A$1:L12),$A$2:$A13)</f>
        <v>0.73070771995388339</v>
      </c>
      <c r="N23" s="26">
        <f t="array" ref="N23:N35">MMULT(MINVERSE($A$1:M13),$A$2:$A14)</f>
        <v>0.72904040813070126</v>
      </c>
      <c r="O23" s="26">
        <f t="array" ref="O23:O36">MMULT(MINVERSE($A$1:N14),$A$2:$A15)</f>
        <v>0.72945333205513097</v>
      </c>
      <c r="P23" s="26">
        <f t="array" ref="P23:P37">MMULT(MINVERSE($A$1:O15),$A$2:$A16)</f>
        <v>0.73036386997534197</v>
      </c>
      <c r="Q23" s="26">
        <f t="array" ref="Q23:Q38">MMULT(MINVERSE($A$1:P16),$A$2:$A17)</f>
        <v>0.72991289285272698</v>
      </c>
      <c r="R23" s="26">
        <f t="array" ref="R23:R39">MMULT(MINVERSE($A$1:Q17),$A$2:$A18)</f>
        <v>0.73072329362758537</v>
      </c>
      <c r="S23" s="26">
        <f>B23</f>
        <v>0.79951353865553687</v>
      </c>
      <c r="T23" s="26">
        <f>1.96*1/SQRT(50)</f>
        <v>0.27718585822512659</v>
      </c>
      <c r="U23" s="26">
        <f>-1.96*1/SQRT(50)</f>
        <v>-0.27718585822512659</v>
      </c>
      <c r="V23" s="79"/>
      <c r="W23" s="77"/>
    </row>
    <row r="24" spans="1:23" x14ac:dyDescent="0.3">
      <c r="A24" s="56">
        <v>2</v>
      </c>
      <c r="B24" s="26"/>
      <c r="C24" s="58">
        <v>6.624995242570586E-2</v>
      </c>
      <c r="D24" s="26">
        <v>9.6932863414329606E-3</v>
      </c>
      <c r="E24" s="26">
        <v>9.2085956433991516E-3</v>
      </c>
      <c r="F24" s="26">
        <v>1.5789836044805397E-2</v>
      </c>
      <c r="G24" s="26">
        <v>2.8415666891884045E-2</v>
      </c>
      <c r="H24" s="26">
        <v>-6.2682700600578956E-5</v>
      </c>
      <c r="I24" s="26">
        <v>-4.5946379580929578E-3</v>
      </c>
      <c r="J24" s="26">
        <v>-1.7948628006456906E-2</v>
      </c>
      <c r="K24" s="26">
        <v>-2.4557027456015297E-2</v>
      </c>
      <c r="L24" s="26">
        <v>-2.3272124266843254E-2</v>
      </c>
      <c r="M24" s="26">
        <v>-3.1364414743022394E-2</v>
      </c>
      <c r="N24" s="26">
        <v>-3.0327600814824589E-2</v>
      </c>
      <c r="O24" s="26">
        <v>-2.7879918495392664E-2</v>
      </c>
      <c r="P24" s="26">
        <v>-2.9095910873803726E-2</v>
      </c>
      <c r="Q24" s="26">
        <v>-2.842969637250127E-2</v>
      </c>
      <c r="R24" s="26">
        <v>-2.6833576143141483E-2</v>
      </c>
      <c r="S24" s="26">
        <f>C24</f>
        <v>6.624995242570586E-2</v>
      </c>
      <c r="T24" s="26">
        <f t="shared" ref="T24:T39" si="28">1.96*1/SQRT(50)</f>
        <v>0.27718585822512659</v>
      </c>
      <c r="U24" s="26">
        <f t="shared" ref="U24:U39" si="29">-1.96*1/SQRT(50)</f>
        <v>-0.27718585822512659</v>
      </c>
      <c r="V24" s="79"/>
      <c r="W24" s="77"/>
    </row>
    <row r="25" spans="1:23" x14ac:dyDescent="0.3">
      <c r="A25" s="56">
        <v>3</v>
      </c>
      <c r="B25" s="26"/>
      <c r="C25" s="26"/>
      <c r="D25" s="58">
        <v>7.57577977452637E-2</v>
      </c>
      <c r="E25" s="26">
        <v>3.8679436914626608E-2</v>
      </c>
      <c r="F25" s="26">
        <v>4.0246263800507907E-2</v>
      </c>
      <c r="G25" s="26">
        <v>4.3141205575034501E-2</v>
      </c>
      <c r="H25" s="26">
        <v>8.6337508912299604E-2</v>
      </c>
      <c r="I25" s="26">
        <v>9.0952880170365957E-2</v>
      </c>
      <c r="J25" s="26">
        <v>9.6180943143869324E-2</v>
      </c>
      <c r="K25" s="26">
        <v>0.11963319697624411</v>
      </c>
      <c r="L25" s="26">
        <v>0.11871689891284906</v>
      </c>
      <c r="M25" s="26">
        <v>0.13035910735710995</v>
      </c>
      <c r="N25" s="26">
        <v>0.12910495325411581</v>
      </c>
      <c r="O25" s="26">
        <v>0.12740819085204699</v>
      </c>
      <c r="P25" s="26">
        <v>0.12416269590358629</v>
      </c>
      <c r="Q25" s="26">
        <v>0.12369973983309679</v>
      </c>
      <c r="R25" s="26">
        <v>0.12049104337603503</v>
      </c>
      <c r="S25" s="26">
        <f>D25</f>
        <v>7.57577977452637E-2</v>
      </c>
      <c r="T25" s="26">
        <f t="shared" si="28"/>
        <v>0.27718585822512659</v>
      </c>
      <c r="U25" s="26">
        <f t="shared" si="29"/>
        <v>-0.27718585822512659</v>
      </c>
      <c r="V25" s="79"/>
      <c r="W25" s="77"/>
    </row>
    <row r="26" spans="1:23" x14ac:dyDescent="0.3">
      <c r="A26" s="56">
        <v>4</v>
      </c>
      <c r="B26" s="26"/>
      <c r="C26" s="26"/>
      <c r="D26" s="26"/>
      <c r="E26" s="58">
        <v>5.000272157057406E-2</v>
      </c>
      <c r="F26" s="26">
        <v>0.17552771646159238</v>
      </c>
      <c r="G26" s="26">
        <v>0.17666349036114387</v>
      </c>
      <c r="H26" s="26">
        <v>0.1872120230463345</v>
      </c>
      <c r="I26" s="26">
        <v>0.17932273439655205</v>
      </c>
      <c r="J26" s="26">
        <v>0.17382170428916471</v>
      </c>
      <c r="K26" s="26">
        <v>0.16427048107697728</v>
      </c>
      <c r="L26" s="26">
        <v>0.1675544304459935</v>
      </c>
      <c r="M26" s="26">
        <v>0.15937686812277441</v>
      </c>
      <c r="N26" s="26">
        <v>0.1613233079325016</v>
      </c>
      <c r="O26" s="26">
        <v>0.1633375885469231</v>
      </c>
      <c r="P26" s="26">
        <v>0.16548899181684554</v>
      </c>
      <c r="Q26" s="26">
        <v>0.16434437394748919</v>
      </c>
      <c r="R26" s="26">
        <v>0.16648987839175489</v>
      </c>
      <c r="S26" s="26">
        <f>E26</f>
        <v>5.000272157057406E-2</v>
      </c>
      <c r="T26" s="26">
        <f t="shared" si="28"/>
        <v>0.27718585822512659</v>
      </c>
      <c r="U26" s="26">
        <f t="shared" si="29"/>
        <v>-0.27718585822512659</v>
      </c>
      <c r="V26" s="79"/>
      <c r="W26" s="77"/>
    </row>
    <row r="27" spans="1:23" x14ac:dyDescent="0.3">
      <c r="A27" s="56">
        <v>5</v>
      </c>
      <c r="B27" s="26"/>
      <c r="C27" s="26"/>
      <c r="D27" s="26"/>
      <c r="E27" s="26"/>
      <c r="F27" s="58">
        <v>-0.17014829910611828</v>
      </c>
      <c r="G27" s="26">
        <v>-0.11647025902776298</v>
      </c>
      <c r="H27" s="26">
        <v>-0.10952229392142852</v>
      </c>
      <c r="I27" s="26">
        <v>-0.11316063679080657</v>
      </c>
      <c r="J27" s="26">
        <v>-0.10444329665531361</v>
      </c>
      <c r="K27" s="26">
        <v>-9.5533869684991723E-2</v>
      </c>
      <c r="L27" s="26">
        <v>-9.6660560641119081E-2</v>
      </c>
      <c r="M27" s="26">
        <v>-6.6628005528718684E-2</v>
      </c>
      <c r="N27" s="26">
        <v>-6.7576798935128732E-2</v>
      </c>
      <c r="O27" s="26">
        <v>-7.0852302504756465E-2</v>
      </c>
      <c r="P27" s="26">
        <v>-7.3692745969675372E-2</v>
      </c>
      <c r="Q27" s="26">
        <v>-7.2822241327472434E-2</v>
      </c>
      <c r="R27" s="26">
        <v>-6.7403006218582306E-2</v>
      </c>
      <c r="S27" s="26">
        <f>F27</f>
        <v>-0.17014829910611828</v>
      </c>
      <c r="T27" s="26">
        <f t="shared" si="28"/>
        <v>0.27718585822512659</v>
      </c>
      <c r="U27" s="26">
        <f t="shared" si="29"/>
        <v>-0.27718585822512659</v>
      </c>
      <c r="V27" s="79"/>
      <c r="W27" s="77"/>
    </row>
    <row r="28" spans="1:23" x14ac:dyDescent="0.3">
      <c r="A28" s="56">
        <v>6</v>
      </c>
      <c r="B28" s="26"/>
      <c r="C28" s="26"/>
      <c r="D28" s="26"/>
      <c r="E28" s="26"/>
      <c r="F28" s="59"/>
      <c r="G28" s="58">
        <v>-7.1930696197718413E-2</v>
      </c>
      <c r="H28" s="26">
        <v>0.1075428406506504</v>
      </c>
      <c r="I28" s="26">
        <v>0.10754548215791257</v>
      </c>
      <c r="J28" s="26">
        <v>0.11196693599875332</v>
      </c>
      <c r="K28" s="26">
        <v>9.7139256005732172E-2</v>
      </c>
      <c r="L28" s="26">
        <v>9.8247326536677615E-2</v>
      </c>
      <c r="M28" s="26">
        <v>8.7895575711273544E-2</v>
      </c>
      <c r="N28" s="26">
        <v>9.2244894644048878E-2</v>
      </c>
      <c r="O28" s="26">
        <v>9.3836973996307693E-2</v>
      </c>
      <c r="P28" s="26">
        <v>9.8278600383741005E-2</v>
      </c>
      <c r="Q28" s="26">
        <v>9.719459573785913E-2</v>
      </c>
      <c r="R28" s="26">
        <v>9.3030885221623186E-2</v>
      </c>
      <c r="S28" s="26">
        <f>G28</f>
        <v>-7.1930696197718413E-2</v>
      </c>
      <c r="T28" s="26">
        <f t="shared" si="28"/>
        <v>0.27718585822512659</v>
      </c>
      <c r="U28" s="26">
        <f t="shared" si="29"/>
        <v>-0.27718585822512659</v>
      </c>
      <c r="V28" s="79"/>
      <c r="W28" s="77"/>
    </row>
    <row r="29" spans="1:23" x14ac:dyDescent="0.3">
      <c r="A29" s="56">
        <v>7</v>
      </c>
      <c r="B29" s="26"/>
      <c r="C29" s="26"/>
      <c r="D29" s="26"/>
      <c r="E29" s="26"/>
      <c r="F29" s="26"/>
      <c r="G29" s="26"/>
      <c r="H29" s="58">
        <v>-0.24451177347939829</v>
      </c>
      <c r="I29" s="26">
        <v>-0.27470237175065038</v>
      </c>
      <c r="J29" s="26">
        <v>-0.27492572893965922</v>
      </c>
      <c r="K29" s="26">
        <v>-0.28313034442307278</v>
      </c>
      <c r="L29" s="26">
        <v>-0.28503567161002552</v>
      </c>
      <c r="M29" s="26">
        <v>-0.27485110910157756</v>
      </c>
      <c r="N29" s="26">
        <v>-0.27624199267049521</v>
      </c>
      <c r="O29" s="26">
        <v>-0.28345034461623936</v>
      </c>
      <c r="P29" s="26">
        <v>-0.28566331020899055</v>
      </c>
      <c r="Q29" s="26">
        <v>-0.2839758891204105</v>
      </c>
      <c r="R29" s="26">
        <v>-0.27879626409929176</v>
      </c>
      <c r="S29" s="26">
        <f>H29</f>
        <v>-0.24451177347939829</v>
      </c>
      <c r="T29" s="26">
        <f t="shared" si="28"/>
        <v>0.27718585822512659</v>
      </c>
      <c r="U29" s="26">
        <f t="shared" si="29"/>
        <v>-0.27718585822512659</v>
      </c>
      <c r="V29" s="79"/>
      <c r="W29" s="77"/>
    </row>
    <row r="30" spans="1:23" x14ac:dyDescent="0.3">
      <c r="A30" s="56">
        <v>8</v>
      </c>
      <c r="B30" s="26"/>
      <c r="C30" s="26"/>
      <c r="D30" s="26"/>
      <c r="E30" s="26"/>
      <c r="F30" s="26"/>
      <c r="G30" s="26"/>
      <c r="H30" s="26"/>
      <c r="I30" s="58">
        <v>4.2140929420065198E-2</v>
      </c>
      <c r="J30" s="26">
        <v>7.7468845799651312E-2</v>
      </c>
      <c r="K30" s="26">
        <v>7.8999934874412536E-2</v>
      </c>
      <c r="L30" s="26">
        <v>7.7612343012706198E-2</v>
      </c>
      <c r="M30" s="26">
        <v>5.9958104726416321E-2</v>
      </c>
      <c r="N30" s="26">
        <v>6.1012444462742579E-2</v>
      </c>
      <c r="O30" s="26">
        <v>6.3419513928772625E-2</v>
      </c>
      <c r="P30" s="26">
        <v>7.3310252930552489E-2</v>
      </c>
      <c r="Q30" s="26">
        <v>7.2362778547436793E-2</v>
      </c>
      <c r="R30" s="26">
        <v>6.4407412049787366E-2</v>
      </c>
      <c r="S30" s="26">
        <f>I30</f>
        <v>4.2140929420065198E-2</v>
      </c>
      <c r="T30" s="26">
        <f t="shared" si="28"/>
        <v>0.27718585822512659</v>
      </c>
      <c r="U30" s="26">
        <f t="shared" si="29"/>
        <v>-0.27718585822512659</v>
      </c>
      <c r="V30" s="79"/>
      <c r="W30" s="77"/>
    </row>
    <row r="31" spans="1:23" x14ac:dyDescent="0.3">
      <c r="A31" s="56">
        <v>9</v>
      </c>
      <c r="B31" s="26"/>
      <c r="C31" s="26"/>
      <c r="D31" s="26"/>
      <c r="E31" s="26"/>
      <c r="F31" s="26"/>
      <c r="G31" s="26"/>
      <c r="H31" s="26"/>
      <c r="I31" s="26"/>
      <c r="J31" s="58">
        <v>-4.8612576452325418E-2</v>
      </c>
      <c r="K31" s="26">
        <v>-0.11077974768217302</v>
      </c>
      <c r="L31" s="26">
        <v>-0.11049491761571198</v>
      </c>
      <c r="M31" s="26">
        <v>-0.12300342853027361</v>
      </c>
      <c r="N31" s="26">
        <v>-0.12552545157118011</v>
      </c>
      <c r="O31" s="26">
        <v>-0.12728882340824993</v>
      </c>
      <c r="P31" s="26">
        <v>-0.13056317828607106</v>
      </c>
      <c r="Q31" s="26">
        <v>-0.12687121627803702</v>
      </c>
      <c r="R31" s="26">
        <v>-0.12233376136098549</v>
      </c>
      <c r="S31" s="26">
        <f>J31</f>
        <v>-4.8612576452325418E-2</v>
      </c>
      <c r="T31" s="26">
        <f t="shared" si="28"/>
        <v>0.27718585822512659</v>
      </c>
      <c r="U31" s="26">
        <f t="shared" si="29"/>
        <v>-0.27718585822512659</v>
      </c>
      <c r="V31" s="79"/>
      <c r="W31" s="77"/>
    </row>
    <row r="32" spans="1:23" x14ac:dyDescent="0.3">
      <c r="A32" s="56">
        <v>10</v>
      </c>
      <c r="B32" s="26"/>
      <c r="C32" s="26"/>
      <c r="D32" s="26"/>
      <c r="E32" s="26"/>
      <c r="F32" s="26"/>
      <c r="G32" s="26"/>
      <c r="H32" s="26"/>
      <c r="I32" s="26"/>
      <c r="J32" s="26"/>
      <c r="K32" s="58">
        <v>8.5303961629293684E-2</v>
      </c>
      <c r="L32" s="26">
        <v>7.6803037307629718E-2</v>
      </c>
      <c r="M32" s="26">
        <v>7.9255086030790525E-2</v>
      </c>
      <c r="N32" s="26">
        <v>7.7192247952598506E-2</v>
      </c>
      <c r="O32" s="26">
        <v>8.1401872888283835E-2</v>
      </c>
      <c r="P32" s="26">
        <v>8.3874198800247587E-2</v>
      </c>
      <c r="Q32" s="26">
        <v>8.2604029177994975E-2</v>
      </c>
      <c r="R32" s="26">
        <v>6.4797529479135599E-2</v>
      </c>
      <c r="S32" s="26">
        <f>K32</f>
        <v>8.5303961629293684E-2</v>
      </c>
      <c r="T32" s="26">
        <f t="shared" si="28"/>
        <v>0.27718585822512659</v>
      </c>
      <c r="U32" s="26">
        <f t="shared" si="29"/>
        <v>-0.27718585822512659</v>
      </c>
      <c r="V32" s="79"/>
      <c r="W32" s="77"/>
    </row>
    <row r="33" spans="1:23" x14ac:dyDescent="0.3">
      <c r="A33" s="56">
        <v>11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58">
        <v>1.1598719224911846E-2</v>
      </c>
      <c r="M33" s="26">
        <v>-6.5520478608662253E-2</v>
      </c>
      <c r="N33" s="26">
        <v>-6.5024159553217498E-2</v>
      </c>
      <c r="O33" s="26">
        <v>-6.165525125655362E-2</v>
      </c>
      <c r="P33" s="26">
        <v>-6.7354766138728595E-2</v>
      </c>
      <c r="Q33" s="26">
        <v>-6.6402348349448359E-2</v>
      </c>
      <c r="R33" s="26">
        <v>-6.0307832561161859E-2</v>
      </c>
      <c r="S33" s="26">
        <f>L33</f>
        <v>1.1598719224911846E-2</v>
      </c>
      <c r="T33" s="26">
        <f t="shared" si="28"/>
        <v>0.27718585822512659</v>
      </c>
      <c r="U33" s="26">
        <f t="shared" si="29"/>
        <v>-0.27718585822512659</v>
      </c>
      <c r="V33" s="79"/>
      <c r="W33" s="77"/>
    </row>
    <row r="34" spans="1:23" x14ac:dyDescent="0.3">
      <c r="A34" s="56">
        <v>12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58">
        <v>0.10536419860279655</v>
      </c>
      <c r="N34" s="26">
        <v>9.38012802972856E-2</v>
      </c>
      <c r="O34" s="26">
        <v>9.3009901628785932E-2</v>
      </c>
      <c r="P34" s="26">
        <v>8.8564110024218545E-2</v>
      </c>
      <c r="Q34" s="26">
        <v>8.6425301683418485E-2</v>
      </c>
      <c r="R34" s="26">
        <v>8.1859036489974168E-2</v>
      </c>
      <c r="S34" s="26">
        <f>M34</f>
        <v>0.10536419860279655</v>
      </c>
      <c r="T34" s="26">
        <f t="shared" si="28"/>
        <v>0.27718585822512659</v>
      </c>
      <c r="U34" s="26">
        <f t="shared" si="29"/>
        <v>-0.27718585822512659</v>
      </c>
      <c r="V34" s="79"/>
      <c r="W34" s="77"/>
    </row>
    <row r="35" spans="1:23" x14ac:dyDescent="0.3">
      <c r="A35" s="56">
        <v>13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58">
        <v>1.5824272810804174E-2</v>
      </c>
      <c r="O35" s="26">
        <v>3.4848099686914352E-2</v>
      </c>
      <c r="P35" s="26">
        <v>3.5820943793356243E-2</v>
      </c>
      <c r="Q35" s="26">
        <v>3.4216243645634324E-2</v>
      </c>
      <c r="R35" s="26">
        <v>4.4521336990951177E-2</v>
      </c>
      <c r="S35" s="26">
        <f>N35</f>
        <v>1.5824272810804174E-2</v>
      </c>
      <c r="T35" s="26">
        <f t="shared" si="28"/>
        <v>0.27718585822512659</v>
      </c>
      <c r="U35" s="26">
        <f t="shared" si="29"/>
        <v>-0.27718585822512659</v>
      </c>
      <c r="V35" s="79"/>
      <c r="W35" s="77"/>
    </row>
    <row r="36" spans="1:23" x14ac:dyDescent="0.3">
      <c r="A36" s="56">
        <v>14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58">
        <v>-2.6094338069529432E-2</v>
      </c>
      <c r="P36" s="26">
        <v>-5.1547940996363506E-2</v>
      </c>
      <c r="Q36" s="26">
        <v>-5.1171900413984762E-2</v>
      </c>
      <c r="R36" s="26">
        <v>-4.3415399019061662E-2</v>
      </c>
      <c r="S36" s="26">
        <f>O36</f>
        <v>-2.6094338069529432E-2</v>
      </c>
      <c r="T36" s="26">
        <f t="shared" si="28"/>
        <v>0.27718585822512659</v>
      </c>
      <c r="U36" s="26">
        <f t="shared" si="29"/>
        <v>-0.27718585822512659</v>
      </c>
      <c r="V36" s="79"/>
      <c r="W36" s="77"/>
    </row>
    <row r="37" spans="1:23" x14ac:dyDescent="0.3">
      <c r="A37" s="56">
        <v>15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58">
        <v>3.4894080002516703E-2</v>
      </c>
      <c r="Q37" s="26">
        <v>2.545473107801955E-2</v>
      </c>
      <c r="R37" s="26">
        <v>2.3672067833391389E-2</v>
      </c>
      <c r="S37" s="26">
        <f>P37</f>
        <v>3.4894080002516703E-2</v>
      </c>
      <c r="T37" s="26">
        <f t="shared" si="28"/>
        <v>0.27718585822512659</v>
      </c>
      <c r="U37" s="26">
        <f t="shared" si="29"/>
        <v>-0.27718585822512659</v>
      </c>
      <c r="V37" s="79"/>
      <c r="W37" s="77"/>
    </row>
    <row r="38" spans="1:23" x14ac:dyDescent="0.3">
      <c r="A38" s="56">
        <v>16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58">
        <v>1.2924172884969991E-2</v>
      </c>
      <c r="R38" s="26">
        <v>5.8692825100597652E-2</v>
      </c>
      <c r="S38" s="26">
        <f>Q38</f>
        <v>1.2924172884969991E-2</v>
      </c>
      <c r="T38" s="26">
        <f t="shared" si="28"/>
        <v>0.27718585822512659</v>
      </c>
      <c r="U38" s="26">
        <f t="shared" si="29"/>
        <v>-0.27718585822512659</v>
      </c>
      <c r="V38" s="79"/>
      <c r="W38" s="77"/>
    </row>
    <row r="39" spans="1:23" x14ac:dyDescent="0.3">
      <c r="A39" s="56">
        <v>17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58">
        <v>-6.2704266034744868E-2</v>
      </c>
      <c r="S39" s="26">
        <f>R39</f>
        <v>-6.2704266034744868E-2</v>
      </c>
      <c r="T39" s="26">
        <f t="shared" si="28"/>
        <v>0.27718585822512659</v>
      </c>
      <c r="U39" s="26">
        <f t="shared" si="29"/>
        <v>-0.27718585822512659</v>
      </c>
      <c r="V39" s="79"/>
      <c r="W39" s="77"/>
    </row>
    <row r="40" spans="1:23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5.1.1-2</vt:lpstr>
      <vt:lpstr>5.2.1</vt:lpstr>
      <vt:lpstr>5.2.2</vt:lpstr>
      <vt:lpstr>5.2.3-6</vt:lpstr>
      <vt:lpstr>5.2.7</vt:lpstr>
      <vt:lpstr>5.3.1-5.4.2</vt:lpstr>
      <vt:lpstr>5.5.1-2</vt:lpstr>
      <vt:lpstr>5.5.3</vt:lpstr>
      <vt:lpstr>5.6.1-4</vt:lpstr>
      <vt:lpstr>5.6.3</vt:lpstr>
      <vt:lpstr>5.6.5</vt:lpstr>
      <vt:lpstr>5.8.1</vt:lpstr>
      <vt:lpstr>5.8.2</vt:lpstr>
      <vt:lpstr>DataSet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</cp:lastModifiedBy>
  <dcterms:created xsi:type="dcterms:W3CDTF">2012-04-07T05:32:09Z</dcterms:created>
  <dcterms:modified xsi:type="dcterms:W3CDTF">2018-03-21T13:57:52Z</dcterms:modified>
</cp:coreProperties>
</file>